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P:\My Documents\Mkt Work\Mkt Research\Greenhouse\"/>
    </mc:Choice>
  </mc:AlternateContent>
  <xr:revisionPtr revIDLastSave="0" documentId="8_{09FF689D-FA9D-4076-8254-F3756510ED95}" xr6:coauthVersionLast="43" xr6:coauthVersionMax="43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tart Here" sheetId="9" r:id="rId1"/>
    <sheet name="Temp Map" sheetId="6" r:id="rId2"/>
    <sheet name="Heat Zone Map" sheetId="8" r:id="rId3"/>
    <sheet name="Quonset House" sheetId="2" r:id="rId4"/>
    <sheet name="Gable House" sheetId="3" r:id="rId5"/>
    <sheet name="Arch house" sheetId="5" r:id="rId6"/>
    <sheet name="Form Data" sheetId="1" r:id="rId7"/>
  </sheets>
  <definedNames>
    <definedName name="_xlnm.Print_Area" localSheetId="5">'Arch house'!$A$1:$N$36</definedName>
    <definedName name="_xlnm.Print_Area" localSheetId="6">'Form Data'!$A$1:$G$40</definedName>
    <definedName name="_xlnm.Print_Area" localSheetId="4">'Gable House'!$A$1:$N$36</definedName>
    <definedName name="_xlnm.Print_Area" localSheetId="2">'Heat Zone Map'!$A$1:$G$40</definedName>
    <definedName name="_xlnm.Print_Area" localSheetId="3">'Quonset House'!$A$1:$N$36</definedName>
    <definedName name="_xlnm.Print_Area" localSheetId="0">'Start Here'!$A$1:$C$30</definedName>
    <definedName name="_xlnm.Print_Area" localSheetId="1">'Temp Map'!$A$1:$G$40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" i="5" l="1"/>
  <c r="F24" i="5" l="1"/>
  <c r="F23" i="5"/>
  <c r="F25" i="5"/>
  <c r="F25" i="3"/>
  <c r="F23" i="3"/>
  <c r="F23" i="2"/>
  <c r="F24" i="3"/>
  <c r="F29" i="2"/>
  <c r="F25" i="2"/>
  <c r="F24" i="2"/>
  <c r="F32" i="5" l="1"/>
  <c r="F31" i="5"/>
  <c r="F30" i="5"/>
  <c r="F29" i="5"/>
  <c r="F26" i="5"/>
  <c r="F20" i="5"/>
  <c r="F19" i="5"/>
  <c r="F18" i="5"/>
  <c r="F26" i="3"/>
  <c r="F32" i="3"/>
  <c r="F31" i="3"/>
  <c r="F30" i="3"/>
  <c r="F29" i="3"/>
  <c r="F20" i="3"/>
  <c r="F19" i="3"/>
  <c r="J30" i="3" s="1"/>
  <c r="F18" i="3"/>
  <c r="F26" i="2"/>
  <c r="F32" i="2"/>
  <c r="F31" i="2"/>
  <c r="F30" i="2"/>
  <c r="F20" i="2"/>
  <c r="F19" i="2"/>
  <c r="F18" i="2"/>
  <c r="J25" i="2"/>
  <c r="J23" i="5"/>
  <c r="J24" i="5"/>
  <c r="J25" i="5"/>
  <c r="J32" i="5" s="1"/>
  <c r="J26" i="5"/>
  <c r="J27" i="5" s="1"/>
  <c r="J23" i="3"/>
  <c r="J24" i="3"/>
  <c r="J25" i="3"/>
  <c r="J26" i="3"/>
  <c r="J27" i="3" s="1"/>
  <c r="J23" i="2"/>
  <c r="J24" i="2"/>
  <c r="J26" i="2"/>
  <c r="J32" i="3" l="1"/>
  <c r="J31" i="3"/>
  <c r="J31" i="5"/>
  <c r="J34" i="3"/>
  <c r="J30" i="5"/>
  <c r="J32" i="2"/>
  <c r="J33" i="5"/>
  <c r="J30" i="2"/>
  <c r="J33" i="2"/>
  <c r="J27" i="2"/>
  <c r="J34" i="2" s="1"/>
  <c r="J31" i="2"/>
  <c r="J34" i="5"/>
  <c r="J35" i="5"/>
  <c r="N31" i="5" s="1"/>
  <c r="J33" i="3"/>
  <c r="J35" i="3" l="1"/>
  <c r="N34" i="3" s="1"/>
  <c r="J35" i="2"/>
  <c r="N32" i="5"/>
  <c r="N31" i="2" l="1"/>
  <c r="N32" i="2"/>
  <c r="N34" i="2"/>
  <c r="N32" i="3"/>
  <c r="N31" i="3"/>
</calcChain>
</file>

<file path=xl/sharedStrings.xml><?xml version="1.0" encoding="utf-8"?>
<sst xmlns="http://schemas.openxmlformats.org/spreadsheetml/2006/main" count="219" uniqueCount="97">
  <si>
    <t>Area AB</t>
  </si>
  <si>
    <t>Area C</t>
  </si>
  <si>
    <t>Area D</t>
  </si>
  <si>
    <t>Volume</t>
  </si>
  <si>
    <t>House Data:</t>
  </si>
  <si>
    <t>Area E</t>
  </si>
  <si>
    <t>Combustion / Infiltration Factor</t>
  </si>
  <si>
    <t>Glass, single layer</t>
  </si>
  <si>
    <t>Glass, double layer, 1/4 in. space</t>
  </si>
  <si>
    <t>Single film plastic</t>
  </si>
  <si>
    <t>Double film plastic, inflated</t>
  </si>
  <si>
    <t>Single film plastic over glass</t>
  </si>
  <si>
    <t>Double plastic over glass</t>
  </si>
  <si>
    <t>Corrugated FRP Panels</t>
  </si>
  <si>
    <t>Fiberglass</t>
  </si>
  <si>
    <t>Concrete block, 8 in.</t>
  </si>
  <si>
    <t>Concrete, poured, 4 in.</t>
  </si>
  <si>
    <t>Concrete, poured, 6 in.</t>
  </si>
  <si>
    <t>Concrete, poured 8 in.</t>
  </si>
  <si>
    <t>Concrete block, 4 in.</t>
  </si>
  <si>
    <t xml:space="preserve"> </t>
  </si>
  <si>
    <t>Concrete block, 8 in. + 1 in. polystyrene</t>
  </si>
  <si>
    <t>Concrete block, 8 in. + 1 in. urethane foam</t>
  </si>
  <si>
    <t>Cement asbestos board, plus 1 in. urethane</t>
  </si>
  <si>
    <t>Cement asbestos board</t>
  </si>
  <si>
    <t>(1) Texas Greenhouse Management Handbook</t>
  </si>
  <si>
    <t>(2) NGMA Standards for Heat Loss In Greenhouse Structures</t>
  </si>
  <si>
    <t>Btu/sq ft - Deg F- hr</t>
  </si>
  <si>
    <t>MPH</t>
  </si>
  <si>
    <t>W</t>
  </si>
  <si>
    <t>Air Exchange:</t>
  </si>
  <si>
    <t>New Construction:</t>
  </si>
  <si>
    <t xml:space="preserve">LBW targets a total air exchange of 1.25, infiltration plus </t>
  </si>
  <si>
    <t>Old Construction:</t>
  </si>
  <si>
    <t>LBW targets for a total air exchange of 2.0, infiltration plus</t>
  </si>
  <si>
    <t>combustion for old construction</t>
  </si>
  <si>
    <t>combustion for new construction.</t>
  </si>
  <si>
    <t>In cases of extremely high wind multiply air exchange factor by</t>
  </si>
  <si>
    <t>wind velocity factor W.</t>
  </si>
  <si>
    <t>Wind Velocity Factor (2)</t>
  </si>
  <si>
    <t>Metal Frame and glazing system, 16-24 in. spacing</t>
  </si>
  <si>
    <t>Metal Frame and glazing system, 48 in. spacing</t>
  </si>
  <si>
    <t>Fiberglass on metal frame</t>
  </si>
  <si>
    <t>Film plastic on metal frame</t>
  </si>
  <si>
    <t xml:space="preserve">Film plastic or fiberglass on wood </t>
  </si>
  <si>
    <t>gg</t>
  </si>
  <si>
    <t>Width, W</t>
  </si>
  <si>
    <t>Sidewall Height, H</t>
  </si>
  <si>
    <t>Area A</t>
  </si>
  <si>
    <t>Area B</t>
  </si>
  <si>
    <t>Design Data:</t>
  </si>
  <si>
    <t>AREA CALCULATIONS</t>
  </si>
  <si>
    <t>Area  A</t>
  </si>
  <si>
    <t xml:space="preserve">Volume </t>
  </si>
  <si>
    <t>Gable Height, G</t>
  </si>
  <si>
    <t>HEAT LOSS CALCULATIONS</t>
  </si>
  <si>
    <t xml:space="preserve">Total </t>
  </si>
  <si>
    <t>Length, L</t>
  </si>
  <si>
    <t>Arch Height, G</t>
  </si>
  <si>
    <t>Number of Bays</t>
  </si>
  <si>
    <t>Cement asbestos board, plus 1 in. polystyrene</t>
  </si>
  <si>
    <t>Temperature Map for United States</t>
  </si>
  <si>
    <t>Total Air</t>
  </si>
  <si>
    <t xml:space="preserve">Temp </t>
  </si>
  <si>
    <t>Old Construction</t>
  </si>
  <si>
    <t>New Construction</t>
  </si>
  <si>
    <t>Wind Factor (MPH)</t>
  </si>
  <si>
    <t>Temperature Differential (Deg.)</t>
  </si>
  <si>
    <t>Coverings</t>
  </si>
  <si>
    <t>Material</t>
  </si>
  <si>
    <t>Walls</t>
  </si>
  <si>
    <t>Quonset Type House - Heating Needs</t>
  </si>
  <si>
    <t>Gable Type Houses - Heating Needs</t>
  </si>
  <si>
    <t>Arch Type Houses - Heating Needs</t>
  </si>
  <si>
    <t>Heat Zone Map for United States</t>
  </si>
  <si>
    <t>House Materials</t>
  </si>
  <si>
    <t>Basic Construction Style</t>
  </si>
  <si>
    <t>Center Height, G</t>
  </si>
  <si>
    <t xml:space="preserve">Heat Transfer Coefficients (1,2)       </t>
  </si>
  <si>
    <t>Construction Style, Coverings (2)</t>
  </si>
  <si>
    <t>Within the selected tab…</t>
  </si>
  <si>
    <r>
      <t xml:space="preserve">5. </t>
    </r>
    <r>
      <rPr>
        <sz val="10"/>
        <rFont val="Arial"/>
        <family val="2"/>
      </rPr>
      <t xml:space="preserve">Select from the drop down either new or old construction for the </t>
    </r>
    <r>
      <rPr>
        <b/>
        <i/>
        <sz val="11"/>
        <rFont val="Arial"/>
        <family val="2"/>
      </rPr>
      <t>Combustion/Infiltration</t>
    </r>
    <r>
      <rPr>
        <sz val="10"/>
        <rFont val="Arial"/>
        <family val="2"/>
      </rPr>
      <t xml:space="preserve"> field</t>
    </r>
    <r>
      <rPr>
        <b/>
        <i/>
        <sz val="11"/>
        <rFont val="Arial"/>
        <family val="2"/>
      </rPr>
      <t>.</t>
    </r>
  </si>
  <si>
    <r>
      <t>3.</t>
    </r>
    <r>
      <rPr>
        <sz val="10"/>
        <rFont val="Arial"/>
        <family val="2"/>
      </rPr>
      <t xml:space="preserve"> Under '</t>
    </r>
    <r>
      <rPr>
        <b/>
        <i/>
        <sz val="11"/>
        <rFont val="Arial"/>
        <family val="2"/>
      </rPr>
      <t>Design Data'</t>
    </r>
    <r>
      <rPr>
        <sz val="11"/>
        <rFont val="Arial"/>
        <family val="2"/>
      </rPr>
      <t xml:space="preserve">, </t>
    </r>
    <r>
      <rPr>
        <sz val="10"/>
        <rFont val="Arial"/>
        <family val="2"/>
      </rPr>
      <t>determine and select from the drop down list the average</t>
    </r>
    <r>
      <rPr>
        <b/>
        <i/>
        <sz val="11"/>
        <rFont val="Arial"/>
        <family val="2"/>
      </rPr>
      <t xml:space="preserve"> Wind Velocity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(based on specific area of country).</t>
    </r>
  </si>
  <si>
    <r>
      <t>7.</t>
    </r>
    <r>
      <rPr>
        <sz val="10"/>
        <rFont val="Arial"/>
        <family val="2"/>
      </rPr>
      <t xml:space="preserve"> Choose appropriate construction type from the drop downs for each section of greenhouse under </t>
    </r>
    <r>
      <rPr>
        <b/>
        <i/>
        <sz val="11"/>
        <rFont val="Arial"/>
        <family val="2"/>
      </rPr>
      <t>Basic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Construction Style,</t>
    </r>
    <r>
      <rPr>
        <sz val="10"/>
        <rFont val="Arial"/>
        <family val="2"/>
      </rPr>
      <t xml:space="preserve"> based on materials used</t>
    </r>
    <r>
      <rPr>
        <sz val="11"/>
        <rFont val="Arial"/>
        <family val="2"/>
      </rPr>
      <t>.</t>
    </r>
  </si>
  <si>
    <r>
      <t xml:space="preserve">                         </t>
    </r>
    <r>
      <rPr>
        <b/>
        <i/>
        <sz val="15"/>
        <color rgb="FFFF0000"/>
        <rFont val="Arial"/>
        <family val="2"/>
      </rPr>
      <t xml:space="preserve"> Welcome to the Heat Calculation Program!   </t>
    </r>
  </si>
  <si>
    <r>
      <t xml:space="preserve">2. </t>
    </r>
    <r>
      <rPr>
        <sz val="10"/>
        <rFont val="Arial"/>
        <family val="2"/>
      </rPr>
      <t>Fill in specific dimensions under</t>
    </r>
    <r>
      <rPr>
        <b/>
        <sz val="10"/>
        <rFont val="Arial"/>
        <family val="2"/>
      </rPr>
      <t xml:space="preserve"> '</t>
    </r>
    <r>
      <rPr>
        <b/>
        <i/>
        <sz val="11"/>
        <rFont val="Arial"/>
        <family val="2"/>
      </rPr>
      <t>House Data'</t>
    </r>
    <r>
      <rPr>
        <sz val="11"/>
        <rFont val="Arial"/>
        <family val="2"/>
      </rPr>
      <t xml:space="preserve"> (width, height, etc.).</t>
    </r>
  </si>
  <si>
    <r>
      <t>4. Determine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select from the drop down the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Temperature Differential,</t>
    </r>
    <r>
      <rPr>
        <sz val="10"/>
        <rFont val="Arial"/>
        <family val="2"/>
      </rPr>
      <t xml:space="preserve"> based on average outside low temperatures and desired interior greenhouse temperature.  For example, if the average outside temperature is 15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and the interior greenhouse temperature is set at 65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F, the temperature differential will be 50. The Temp Map and Heat Zone Map tabs show average temps for a normal winter</t>
    </r>
  </si>
  <si>
    <r>
      <t xml:space="preserve">6. Choose appropriate building materials from the drop downs for each section of greenhouse under </t>
    </r>
    <r>
      <rPr>
        <b/>
        <i/>
        <sz val="11"/>
        <rFont val="Arial"/>
        <family val="2"/>
      </rPr>
      <t>House Materials</t>
    </r>
    <r>
      <rPr>
        <sz val="10"/>
        <rFont val="Arial"/>
        <family val="2"/>
      </rPr>
      <t xml:space="preserve"> based on materials used in roof and walls of structure.</t>
    </r>
  </si>
  <si>
    <r>
      <t>1.</t>
    </r>
    <r>
      <rPr>
        <sz val="10"/>
        <rFont val="Arial"/>
        <family val="2"/>
      </rPr>
      <t xml:space="preserve"> Determine style of house</t>
    </r>
    <r>
      <rPr>
        <sz val="11"/>
        <rFont val="Arial"/>
        <family val="2"/>
      </rPr>
      <t xml:space="preserve"> (</t>
    </r>
    <r>
      <rPr>
        <b/>
        <sz val="11"/>
        <rFont val="Arial"/>
        <family val="2"/>
      </rPr>
      <t>Quonset, Gable, or Arch</t>
    </r>
    <r>
      <rPr>
        <sz val="11"/>
        <rFont val="Arial"/>
        <family val="2"/>
      </rPr>
      <t>), and click on appropriate tab based on type of house.</t>
    </r>
  </si>
  <si>
    <t>The Form Data tab has all the raw data used within the sheets. Refer to this tab to review if needed.</t>
  </si>
  <si>
    <t>This program is intended to assist you in determining the Btu requirements (and thus number of our heaters)                                                  needed for a specific greenhouse operation. To begin…</t>
  </si>
  <si>
    <t>Qty. Therma Grow 120 req.</t>
  </si>
  <si>
    <t>Qty. Therma Grow 220 req.</t>
  </si>
  <si>
    <t>Qty. Bloom 400 req.</t>
  </si>
  <si>
    <t>Qty.Bloom 400 req.</t>
  </si>
  <si>
    <r>
      <t xml:space="preserve">8. The spreadsheet will automatically calculate area, heat loss and the recommended quantity of </t>
    </r>
    <r>
      <rPr>
        <b/>
        <i/>
        <sz val="11"/>
        <rFont val="Arial"/>
        <family val="2"/>
      </rPr>
      <t>Therma Grow® 120 or 220</t>
    </r>
    <r>
      <rPr>
        <sz val="11"/>
        <rFont val="Arial"/>
        <family val="2"/>
      </rPr>
      <t xml:space="preserve"> or </t>
    </r>
    <r>
      <rPr>
        <b/>
        <i/>
        <sz val="11"/>
        <rFont val="Arial"/>
        <family val="2"/>
      </rPr>
      <t>Bloom® 400</t>
    </r>
    <r>
      <rPr>
        <sz val="11"/>
        <rFont val="Arial"/>
        <family val="2"/>
      </rPr>
      <t xml:space="preserve"> unit heaters required.</t>
    </r>
  </si>
  <si>
    <t>If you need help, have questions, or find data is missing from this program, please contact our Technical Support Department at 608-779-6101.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</si>
</sst>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8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i/>
      <u/>
      <sz val="10"/>
      <name val="Arial"/>
      <family val="2"/>
    </font>
    <font>
      <b/>
      <sz val="10"/>
      <color rgb="FFFF9900"/>
      <name val="Arial"/>
      <family val="2"/>
    </font>
    <font>
      <b/>
      <sz val="9"/>
      <color rgb="FFFF9900"/>
      <name val="Arial"/>
      <family val="2"/>
    </font>
    <font>
      <sz val="10"/>
      <color rgb="FFFF9900"/>
      <name val="Arial"/>
      <family val="2"/>
    </font>
    <font>
      <b/>
      <sz val="8"/>
      <color rgb="FFFF990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6"/>
      <color rgb="FFFF0000"/>
      <name val="Arial"/>
      <family val="2"/>
    </font>
    <font>
      <b/>
      <i/>
      <sz val="15"/>
      <color rgb="FFFF0000"/>
      <name val="Arial"/>
      <family val="2"/>
    </font>
    <font>
      <i/>
      <sz val="8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/>
    <xf numFmtId="0" fontId="8" fillId="2" borderId="0" xfId="0" applyFont="1" applyFill="1"/>
    <xf numFmtId="1" fontId="0" fillId="2" borderId="0" xfId="0" applyNumberFormat="1" applyFill="1"/>
    <xf numFmtId="2" fontId="0" fillId="2" borderId="0" xfId="0" applyNumberFormat="1" applyFill="1" applyProtection="1">
      <protection locked="0"/>
    </xf>
    <xf numFmtId="0" fontId="0" fillId="4" borderId="0" xfId="0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164" fontId="9" fillId="2" borderId="0" xfId="1" applyNumberFormat="1" applyFont="1" applyFill="1"/>
    <xf numFmtId="164" fontId="9" fillId="4" borderId="0" xfId="1" applyNumberFormat="1" applyFont="1" applyFill="1"/>
    <xf numFmtId="37" fontId="9" fillId="2" borderId="0" xfId="0" applyNumberFormat="1" applyFont="1" applyFill="1" applyAlignment="1">
      <alignment horizontal="center"/>
    </xf>
    <xf numFmtId="0" fontId="7" fillId="3" borderId="0" xfId="0" applyFont="1" applyFill="1"/>
    <xf numFmtId="0" fontId="7" fillId="2" borderId="0" xfId="0" applyNumberFormat="1" applyFont="1" applyFill="1" applyAlignment="1">
      <alignment horizontal="right"/>
    </xf>
    <xf numFmtId="2" fontId="12" fillId="2" borderId="0" xfId="0" applyNumberFormat="1" applyFont="1" applyFill="1" applyProtection="1">
      <protection locked="0"/>
    </xf>
    <xf numFmtId="1" fontId="12" fillId="2" borderId="0" xfId="0" applyNumberFormat="1" applyFont="1" applyFill="1" applyProtection="1">
      <protection locked="0"/>
    </xf>
    <xf numFmtId="2" fontId="12" fillId="2" borderId="0" xfId="0" applyNumberFormat="1" applyFont="1" applyFill="1"/>
    <xf numFmtId="2" fontId="12" fillId="5" borderId="0" xfId="0" applyNumberFormat="1" applyFont="1" applyFill="1" applyProtection="1">
      <protection locked="0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 applyProtection="1">
      <alignment horizontal="center"/>
      <protection locked="0"/>
    </xf>
    <xf numFmtId="0" fontId="0" fillId="5" borderId="0" xfId="0" applyFill="1"/>
    <xf numFmtId="0" fontId="13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right" wrapText="1"/>
      <protection locked="0"/>
    </xf>
    <xf numFmtId="0" fontId="16" fillId="2" borderId="0" xfId="0" applyFont="1" applyFill="1"/>
    <xf numFmtId="2" fontId="17" fillId="5" borderId="0" xfId="0" applyNumberFormat="1" applyFont="1" applyFill="1" applyAlignment="1" applyProtection="1">
      <alignment horizontal="right" indent="5"/>
      <protection locked="0"/>
    </xf>
    <xf numFmtId="1" fontId="17" fillId="5" borderId="0" xfId="0" applyNumberFormat="1" applyFont="1" applyFill="1" applyAlignment="1" applyProtection="1">
      <alignment horizontal="center"/>
      <protection locked="0"/>
    </xf>
    <xf numFmtId="0" fontId="18" fillId="2" borderId="0" xfId="0" applyFont="1" applyFill="1"/>
    <xf numFmtId="0" fontId="0" fillId="2" borderId="0" xfId="0" applyFill="1" applyAlignment="1">
      <alignment horizontal="left" indent="1"/>
    </xf>
    <xf numFmtId="0" fontId="19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21" fillId="2" borderId="0" xfId="0" applyFont="1" applyFill="1"/>
    <xf numFmtId="0" fontId="22" fillId="6" borderId="0" xfId="0" applyFont="1" applyFill="1" applyAlignment="1" applyProtection="1">
      <alignment horizontal="right" wrapText="1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24" fillId="6" borderId="0" xfId="0" applyFont="1" applyFill="1" applyAlignment="1" applyProtection="1">
      <alignment horizontal="center"/>
      <protection locked="0"/>
    </xf>
    <xf numFmtId="0" fontId="25" fillId="2" borderId="0" xfId="0" applyFont="1" applyFill="1"/>
    <xf numFmtId="0" fontId="26" fillId="6" borderId="0" xfId="0" applyFont="1" applyFill="1" applyAlignment="1" applyProtection="1">
      <alignment horizontal="right" wrapText="1"/>
      <protection locked="0"/>
    </xf>
    <xf numFmtId="0" fontId="10" fillId="2" borderId="0" xfId="0" applyFont="1" applyFill="1" applyBorder="1"/>
    <xf numFmtId="41" fontId="11" fillId="2" borderId="0" xfId="0" applyNumberFormat="1" applyFont="1" applyFill="1" applyBorder="1" applyProtection="1"/>
    <xf numFmtId="0" fontId="0" fillId="7" borderId="2" xfId="0" applyFill="1" applyBorder="1"/>
    <xf numFmtId="41" fontId="11" fillId="7" borderId="3" xfId="0" applyNumberFormat="1" applyFont="1" applyFill="1" applyBorder="1" applyProtection="1"/>
    <xf numFmtId="0" fontId="0" fillId="7" borderId="5" xfId="0" applyFill="1" applyBorder="1"/>
    <xf numFmtId="41" fontId="11" fillId="7" borderId="6" xfId="0" applyNumberFormat="1" applyFont="1" applyFill="1" applyBorder="1" applyProtection="1"/>
    <xf numFmtId="41" fontId="11" fillId="2" borderId="0" xfId="0" applyNumberFormat="1" applyFont="1" applyFill="1" applyBorder="1" applyAlignment="1">
      <alignment horizontal="center"/>
    </xf>
    <xf numFmtId="0" fontId="0" fillId="8" borderId="2" xfId="0" applyFill="1" applyBorder="1"/>
    <xf numFmtId="41" fontId="11" fillId="8" borderId="3" xfId="0" applyNumberFormat="1" applyFont="1" applyFill="1" applyBorder="1"/>
    <xf numFmtId="0" fontId="0" fillId="8" borderId="5" xfId="0" applyFill="1" applyBorder="1"/>
    <xf numFmtId="0" fontId="0" fillId="9" borderId="2" xfId="0" applyFill="1" applyBorder="1"/>
    <xf numFmtId="0" fontId="0" fillId="9" borderId="5" xfId="0" applyFill="1" applyBorder="1"/>
    <xf numFmtId="41" fontId="11" fillId="9" borderId="3" xfId="0" applyNumberFormat="1" applyFont="1" applyFill="1" applyBorder="1" applyAlignment="1">
      <alignment horizontal="right"/>
    </xf>
    <xf numFmtId="41" fontId="11" fillId="9" borderId="6" xfId="0" applyNumberFormat="1" applyFont="1" applyFill="1" applyBorder="1" applyAlignment="1">
      <alignment horizontal="right"/>
    </xf>
    <xf numFmtId="41" fontId="11" fillId="8" borderId="6" xfId="0" applyNumberFormat="1" applyFont="1" applyFill="1" applyBorder="1" applyAlignment="1"/>
    <xf numFmtId="0" fontId="0" fillId="0" borderId="0" xfId="0" applyFill="1"/>
    <xf numFmtId="0" fontId="32" fillId="2" borderId="0" xfId="0" applyFont="1" applyFill="1" applyAlignment="1">
      <alignment horizontal="left"/>
    </xf>
    <xf numFmtId="0" fontId="27" fillId="2" borderId="0" xfId="0" applyFont="1" applyFill="1" applyAlignment="1">
      <alignment horizontal="left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2" fontId="0" fillId="2" borderId="0" xfId="0" applyNumberForma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34" fillId="7" borderId="4" xfId="0" applyFont="1" applyFill="1" applyBorder="1"/>
    <xf numFmtId="0" fontId="34" fillId="7" borderId="1" xfId="0" applyFont="1" applyFill="1" applyBorder="1"/>
    <xf numFmtId="0" fontId="34" fillId="8" borderId="4" xfId="0" applyFont="1" applyFill="1" applyBorder="1"/>
    <xf numFmtId="0" fontId="34" fillId="8" borderId="1" xfId="0" applyFont="1" applyFill="1" applyBorder="1"/>
    <xf numFmtId="0" fontId="34" fillId="9" borderId="4" xfId="0" applyFont="1" applyFill="1" applyBorder="1"/>
    <xf numFmtId="0" fontId="34" fillId="9" borderId="1" xfId="0" applyFont="1" applyFill="1" applyBorder="1"/>
    <xf numFmtId="2" fontId="12" fillId="2" borderId="0" xfId="0" applyNumberFormat="1" applyFont="1" applyFill="1" applyProtection="1"/>
    <xf numFmtId="1" fontId="12" fillId="2" borderId="0" xfId="0" applyNumberFormat="1" applyFont="1" applyFill="1" applyProtection="1"/>
    <xf numFmtId="2" fontId="12" fillId="5" borderId="0" xfId="0" applyNumberFormat="1" applyFont="1" applyFill="1" applyProtection="1"/>
    <xf numFmtId="0" fontId="0" fillId="2" borderId="0" xfId="0" applyFill="1" applyProtection="1"/>
    <xf numFmtId="2" fontId="0" fillId="2" borderId="0" xfId="0" applyNumberFormat="1" applyFill="1" applyProtection="1"/>
    <xf numFmtId="0" fontId="34" fillId="8" borderId="7" xfId="0" applyFont="1" applyFill="1" applyBorder="1"/>
    <xf numFmtId="0" fontId="0" fillId="8" borderId="8" xfId="0" applyFill="1" applyBorder="1"/>
    <xf numFmtId="41" fontId="11" fillId="8" borderId="9" xfId="0" applyNumberFormat="1" applyFont="1" applyFill="1" applyBorder="1" applyAlignment="1"/>
    <xf numFmtId="0" fontId="34" fillId="7" borderId="7" xfId="0" applyFont="1" applyFill="1" applyBorder="1"/>
    <xf numFmtId="0" fontId="0" fillId="7" borderId="8" xfId="0" applyFill="1" applyBorder="1"/>
    <xf numFmtId="41" fontId="11" fillId="7" borderId="9" xfId="0" applyNumberFormat="1" applyFont="1" applyFill="1" applyBorder="1" applyProtection="1"/>
    <xf numFmtId="0" fontId="34" fillId="9" borderId="7" xfId="0" applyFont="1" applyFill="1" applyBorder="1"/>
    <xf numFmtId="0" fontId="0" fillId="9" borderId="8" xfId="0" applyFill="1" applyBorder="1"/>
    <xf numFmtId="41" fontId="11" fillId="9" borderId="9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  <color rgb="FFFF9900"/>
      <color rgb="FFF2B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0</xdr:rowOff>
    </xdr:from>
    <xdr:to>
      <xdr:col>1</xdr:col>
      <xdr:colOff>1428750</xdr:colOff>
      <xdr:row>3</xdr:row>
      <xdr:rowOff>190500</xdr:rowOff>
    </xdr:to>
    <xdr:pic>
      <xdr:nvPicPr>
        <xdr:cNvPr id="5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61925"/>
          <a:ext cx="1457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5665790</xdr:colOff>
      <xdr:row>0</xdr:row>
      <xdr:rowOff>55562</xdr:rowOff>
    </xdr:from>
    <xdr:to>
      <xdr:col>1</xdr:col>
      <xdr:colOff>6826250</xdr:colOff>
      <xdr:row>5</xdr:row>
      <xdr:rowOff>136650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3165" y="55562"/>
          <a:ext cx="1160460" cy="10653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6635751</xdr:colOff>
      <xdr:row>3</xdr:row>
      <xdr:rowOff>133462</xdr:rowOff>
    </xdr:from>
    <xdr:to>
      <xdr:col>2</xdr:col>
      <xdr:colOff>341313</xdr:colOff>
      <xdr:row>7</xdr:row>
      <xdr:rowOff>109807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C0DC2B-899E-4602-A390-95A0FF35E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26" y="704962"/>
          <a:ext cx="1325562" cy="873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1457325</xdr:colOff>
      <xdr:row>4</xdr:row>
      <xdr:rowOff>95250</xdr:rowOff>
    </xdr:to>
    <xdr:pic>
      <xdr:nvPicPr>
        <xdr:cNvPr id="5121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4780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4</xdr:row>
      <xdr:rowOff>158749</xdr:rowOff>
    </xdr:from>
    <xdr:to>
      <xdr:col>6</xdr:col>
      <xdr:colOff>2084332</xdr:colOff>
      <xdr:row>38</xdr:row>
      <xdr:rowOff>85724</xdr:rowOff>
    </xdr:to>
    <xdr:pic>
      <xdr:nvPicPr>
        <xdr:cNvPr id="5122" name="Picture 2" descr="P:\My Documents\Mkt Work\Mkt Research\Greenhouse\training info\Greenhouse Heat map 1.jpg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15974"/>
          <a:ext cx="8237482" cy="52419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29585</xdr:colOff>
      <xdr:row>0</xdr:row>
      <xdr:rowOff>159471</xdr:rowOff>
    </xdr:from>
    <xdr:to>
      <xdr:col>1</xdr:col>
      <xdr:colOff>1475653</xdr:colOff>
      <xdr:row>4</xdr:row>
      <xdr:rowOff>125412</xdr:rowOff>
    </xdr:to>
    <xdr:pic>
      <xdr:nvPicPr>
        <xdr:cNvPr id="4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403" y="159471"/>
          <a:ext cx="1446068" cy="6326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</xdr:row>
      <xdr:rowOff>180975</xdr:rowOff>
    </xdr:from>
    <xdr:to>
      <xdr:col>6</xdr:col>
      <xdr:colOff>1762125</xdr:colOff>
      <xdr:row>39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838200"/>
          <a:ext cx="7229475" cy="53625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276225</xdr:colOff>
      <xdr:row>4</xdr:row>
      <xdr:rowOff>38100</xdr:rowOff>
    </xdr:to>
    <xdr:pic>
      <xdr:nvPicPr>
        <xdr:cNvPr id="2054" name="Picture 6" descr="P:\My Documents\Mkt Work\logos\LB White\LBWnew281.jpg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1200150</xdr:colOff>
      <xdr:row>7</xdr:row>
      <xdr:rowOff>123825</xdr:rowOff>
    </xdr:from>
    <xdr:to>
      <xdr:col>4</xdr:col>
      <xdr:colOff>1438275</xdr:colOff>
      <xdr:row>8</xdr:row>
      <xdr:rowOff>95250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ShapeType="1"/>
        </xdr:cNvSpPr>
      </xdr:nvSpPr>
      <xdr:spPr bwMode="auto">
        <a:xfrm flipH="1">
          <a:off x="3571875" y="1352550"/>
          <a:ext cx="2381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1466849</xdr:colOff>
      <xdr:row>5</xdr:row>
      <xdr:rowOff>9525</xdr:rowOff>
    </xdr:from>
    <xdr:to>
      <xdr:col>7</xdr:col>
      <xdr:colOff>323850</xdr:colOff>
      <xdr:row>7</xdr:row>
      <xdr:rowOff>123825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38574" y="914400"/>
          <a:ext cx="847726" cy="4381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8</xdr:col>
      <xdr:colOff>825</xdr:colOff>
      <xdr:row>4</xdr:row>
      <xdr:rowOff>16284</xdr:rowOff>
    </xdr:from>
    <xdr:to>
      <xdr:col>13</xdr:col>
      <xdr:colOff>581025</xdr:colOff>
      <xdr:row>18</xdr:row>
      <xdr:rowOff>54384</xdr:rowOff>
    </xdr:to>
    <xdr:grpSp>
      <xdr:nvGrpSpPr>
        <xdr:cNvPr id="2078" name="Group 30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GrpSpPr>
          <a:grpSpLocks noChangeAspect="1"/>
        </xdr:cNvGrpSpPr>
      </xdr:nvGrpSpPr>
      <xdr:grpSpPr bwMode="auto">
        <a:xfrm>
          <a:off x="4850638" y="746534"/>
          <a:ext cx="3882200" cy="2308225"/>
          <a:chOff x="376" y="52"/>
          <a:chExt cx="418" cy="246"/>
        </a:xfrm>
        <a:solidFill>
          <a:srgbClr val="92D050"/>
        </a:solidFill>
      </xdr:grpSpPr>
      <xdr:sp macro="" textlink="">
        <xdr:nvSpPr>
          <xdr:cNvPr id="2077" name="AutoShape 29">
            <a:extLst>
              <a:ext uri="{FF2B5EF4-FFF2-40B4-BE49-F238E27FC236}">
                <a16:creationId xmlns:a16="http://schemas.microsoft.com/office/drawing/2014/main" id="{00000000-0008-0000-0300-00001D0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76" y="52"/>
            <a:ext cx="418" cy="246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>
            <a:reflection blurRad="6350" stA="50000" endA="295" endPos="92000" dist="101600" dir="5400000" sy="-100000" algn="bl" rotWithShape="0"/>
          </a:effectLst>
        </xdr:spPr>
      </xdr:sp>
      <xdr:sp macro="" textlink="">
        <xdr:nvSpPr>
          <xdr:cNvPr id="2079" name="Line 31">
            <a:extLst>
              <a:ext uri="{FF2B5EF4-FFF2-40B4-BE49-F238E27FC236}">
                <a16:creationId xmlns:a16="http://schemas.microsoft.com/office/drawing/2014/main" id="{00000000-0008-0000-0300-00001F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74" y="114"/>
            <a:ext cx="194" cy="117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80" name="Line 32">
            <a:extLst>
              <a:ext uri="{FF2B5EF4-FFF2-40B4-BE49-F238E27FC236}">
                <a16:creationId xmlns:a16="http://schemas.microsoft.com/office/drawing/2014/main" id="{00000000-0008-0000-0300-000020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74" y="146"/>
            <a:ext cx="194" cy="118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81" name="Line 33">
            <a:extLst>
              <a:ext uri="{FF2B5EF4-FFF2-40B4-BE49-F238E27FC236}">
                <a16:creationId xmlns:a16="http://schemas.microsoft.com/office/drawing/2014/main" id="{00000000-0008-0000-0300-000021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22" y="231"/>
            <a:ext cx="152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83" name="Line 35">
            <a:extLst>
              <a:ext uri="{FF2B5EF4-FFF2-40B4-BE49-F238E27FC236}">
                <a16:creationId xmlns:a16="http://schemas.microsoft.com/office/drawing/2014/main" id="{00000000-0008-0000-0300-000023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23" y="264"/>
            <a:ext cx="152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03" name="Line 55">
            <a:extLst>
              <a:ext uri="{FF2B5EF4-FFF2-40B4-BE49-F238E27FC236}">
                <a16:creationId xmlns:a16="http://schemas.microsoft.com/office/drawing/2014/main" id="{00000000-0008-0000-0300-000037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" y="176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19" name="Line 71">
            <a:extLst>
              <a:ext uri="{FF2B5EF4-FFF2-40B4-BE49-F238E27FC236}">
                <a16:creationId xmlns:a16="http://schemas.microsoft.com/office/drawing/2014/main" id="{00000000-0008-0000-0300-000047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6" y="108"/>
            <a:ext cx="2" cy="6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0" name="Line 72">
            <a:extLst>
              <a:ext uri="{FF2B5EF4-FFF2-40B4-BE49-F238E27FC236}">
                <a16:creationId xmlns:a16="http://schemas.microsoft.com/office/drawing/2014/main" id="{00000000-0008-0000-0300-000048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4" y="103"/>
            <a:ext cx="2" cy="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1" name="Line 73">
            <a:extLst>
              <a:ext uri="{FF2B5EF4-FFF2-40B4-BE49-F238E27FC236}">
                <a16:creationId xmlns:a16="http://schemas.microsoft.com/office/drawing/2014/main" id="{00000000-0008-0000-0300-000049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2" y="98"/>
            <a:ext cx="2" cy="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2" name="Line 74">
            <a:extLst>
              <a:ext uri="{FF2B5EF4-FFF2-40B4-BE49-F238E27FC236}">
                <a16:creationId xmlns:a16="http://schemas.microsoft.com/office/drawing/2014/main" id="{00000000-0008-0000-0300-00004A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59" y="93"/>
            <a:ext cx="3" cy="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3" name="Line 75">
            <a:extLst>
              <a:ext uri="{FF2B5EF4-FFF2-40B4-BE49-F238E27FC236}">
                <a16:creationId xmlns:a16="http://schemas.microsoft.com/office/drawing/2014/main" id="{00000000-0008-0000-0300-00004B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55" y="88"/>
            <a:ext cx="4" cy="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4" name="Line 76">
            <a:extLst>
              <a:ext uri="{FF2B5EF4-FFF2-40B4-BE49-F238E27FC236}">
                <a16:creationId xmlns:a16="http://schemas.microsoft.com/office/drawing/2014/main" id="{00000000-0008-0000-0300-00004C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51" y="83"/>
            <a:ext cx="4" cy="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5" name="Line 77">
            <a:extLst>
              <a:ext uri="{FF2B5EF4-FFF2-40B4-BE49-F238E27FC236}">
                <a16:creationId xmlns:a16="http://schemas.microsoft.com/office/drawing/2014/main" id="{00000000-0008-0000-0300-00004D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7" y="79"/>
            <a:ext cx="4" cy="4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6" name="Line 78">
            <a:extLst>
              <a:ext uri="{FF2B5EF4-FFF2-40B4-BE49-F238E27FC236}">
                <a16:creationId xmlns:a16="http://schemas.microsoft.com/office/drawing/2014/main" id="{00000000-0008-0000-0300-00004E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2" y="76"/>
            <a:ext cx="5" cy="3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7" name="Line 79">
            <a:extLst>
              <a:ext uri="{FF2B5EF4-FFF2-40B4-BE49-F238E27FC236}">
                <a16:creationId xmlns:a16="http://schemas.microsoft.com/office/drawing/2014/main" id="{00000000-0008-0000-0300-00004F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38" y="72"/>
            <a:ext cx="4" cy="4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8" name="Line 80">
            <a:extLst>
              <a:ext uri="{FF2B5EF4-FFF2-40B4-BE49-F238E27FC236}">
                <a16:creationId xmlns:a16="http://schemas.microsoft.com/office/drawing/2014/main" id="{00000000-0008-0000-0300-000050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32" y="69"/>
            <a:ext cx="6" cy="3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29" name="Line 81">
            <a:extLst>
              <a:ext uri="{FF2B5EF4-FFF2-40B4-BE49-F238E27FC236}">
                <a16:creationId xmlns:a16="http://schemas.microsoft.com/office/drawing/2014/main" id="{00000000-0008-0000-0300-000051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27" y="66"/>
            <a:ext cx="5" cy="3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0" name="Line 82">
            <a:extLst>
              <a:ext uri="{FF2B5EF4-FFF2-40B4-BE49-F238E27FC236}">
                <a16:creationId xmlns:a16="http://schemas.microsoft.com/office/drawing/2014/main" id="{00000000-0008-0000-0300-000052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21" y="64"/>
            <a:ext cx="6" cy="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1" name="Line 83">
            <a:extLst>
              <a:ext uri="{FF2B5EF4-FFF2-40B4-BE49-F238E27FC236}">
                <a16:creationId xmlns:a16="http://schemas.microsoft.com/office/drawing/2014/main" id="{00000000-0008-0000-0300-000053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5" y="62"/>
            <a:ext cx="6" cy="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2" name="Line 84">
            <a:extLst>
              <a:ext uri="{FF2B5EF4-FFF2-40B4-BE49-F238E27FC236}">
                <a16:creationId xmlns:a16="http://schemas.microsoft.com/office/drawing/2014/main" id="{00000000-0008-0000-0300-000054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09" y="60"/>
            <a:ext cx="6" cy="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3" name="Line 85">
            <a:extLst>
              <a:ext uri="{FF2B5EF4-FFF2-40B4-BE49-F238E27FC236}">
                <a16:creationId xmlns:a16="http://schemas.microsoft.com/office/drawing/2014/main" id="{00000000-0008-0000-0300-000055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03" y="59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4" name="Line 86">
            <a:extLst>
              <a:ext uri="{FF2B5EF4-FFF2-40B4-BE49-F238E27FC236}">
                <a16:creationId xmlns:a16="http://schemas.microsoft.com/office/drawing/2014/main" id="{00000000-0008-0000-0300-00005608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97" y="59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5" name="Line 87">
            <a:extLst>
              <a:ext uri="{FF2B5EF4-FFF2-40B4-BE49-F238E27FC236}">
                <a16:creationId xmlns:a16="http://schemas.microsoft.com/office/drawing/2014/main" id="{00000000-0008-0000-0300-000057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91" y="59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6" name="Line 88">
            <a:extLst>
              <a:ext uri="{FF2B5EF4-FFF2-40B4-BE49-F238E27FC236}">
                <a16:creationId xmlns:a16="http://schemas.microsoft.com/office/drawing/2014/main" id="{00000000-0008-0000-0300-000058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84" y="59"/>
            <a:ext cx="7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7" name="Line 89">
            <a:extLst>
              <a:ext uri="{FF2B5EF4-FFF2-40B4-BE49-F238E27FC236}">
                <a16:creationId xmlns:a16="http://schemas.microsoft.com/office/drawing/2014/main" id="{00000000-0008-0000-0300-000059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78" y="59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8" name="Line 90">
            <a:extLst>
              <a:ext uri="{FF2B5EF4-FFF2-40B4-BE49-F238E27FC236}">
                <a16:creationId xmlns:a16="http://schemas.microsoft.com/office/drawing/2014/main" id="{00000000-0008-0000-0300-00005A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72" y="59"/>
            <a:ext cx="6" cy="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39" name="Line 91">
            <a:extLst>
              <a:ext uri="{FF2B5EF4-FFF2-40B4-BE49-F238E27FC236}">
                <a16:creationId xmlns:a16="http://schemas.microsoft.com/office/drawing/2014/main" id="{00000000-0008-0000-0300-00005B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66" y="61"/>
            <a:ext cx="6" cy="1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40" name="Line 92">
            <a:extLst>
              <a:ext uri="{FF2B5EF4-FFF2-40B4-BE49-F238E27FC236}">
                <a16:creationId xmlns:a16="http://schemas.microsoft.com/office/drawing/2014/main" id="{00000000-0008-0000-0300-00005C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60" y="62"/>
            <a:ext cx="6" cy="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41" name="Line 93">
            <a:extLst>
              <a:ext uri="{FF2B5EF4-FFF2-40B4-BE49-F238E27FC236}">
                <a16:creationId xmlns:a16="http://schemas.microsoft.com/office/drawing/2014/main" id="{00000000-0008-0000-0300-00005D080000}"/>
              </a:ext>
            </a:extLst>
          </xdr:cNvPr>
          <xdr:cNvSpPr>
            <a:spLocks noChangeShapeType="1"/>
          </xdr:cNvSpPr>
        </xdr:nvSpPr>
        <xdr:spPr bwMode="auto">
          <a:xfrm>
            <a:off x="768" y="114"/>
            <a:ext cx="1" cy="32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42" name="Line 94">
            <a:extLst>
              <a:ext uri="{FF2B5EF4-FFF2-40B4-BE49-F238E27FC236}">
                <a16:creationId xmlns:a16="http://schemas.microsoft.com/office/drawing/2014/main" id="{00000000-0008-0000-0300-00005E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9" y="64"/>
            <a:ext cx="191" cy="116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43" name="Line 95">
            <a:extLst>
              <a:ext uri="{FF2B5EF4-FFF2-40B4-BE49-F238E27FC236}">
                <a16:creationId xmlns:a16="http://schemas.microsoft.com/office/drawing/2014/main" id="{00000000-0008-0000-0300-00005F080000}"/>
              </a:ext>
            </a:extLst>
          </xdr:cNvPr>
          <xdr:cNvSpPr>
            <a:spLocks noChangeShapeType="1"/>
          </xdr:cNvSpPr>
        </xdr:nvSpPr>
        <xdr:spPr bwMode="auto">
          <a:xfrm>
            <a:off x="498" y="176"/>
            <a:ext cx="1" cy="55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82" name="Line 134">
            <a:extLst>
              <a:ext uri="{FF2B5EF4-FFF2-40B4-BE49-F238E27FC236}">
                <a16:creationId xmlns:a16="http://schemas.microsoft.com/office/drawing/2014/main" id="{00000000-0008-0000-0300-000086080000}"/>
              </a:ext>
            </a:extLst>
          </xdr:cNvPr>
          <xdr:cNvSpPr>
            <a:spLocks noChangeShapeType="1"/>
          </xdr:cNvSpPr>
        </xdr:nvSpPr>
        <xdr:spPr bwMode="auto">
          <a:xfrm>
            <a:off x="577" y="269"/>
            <a:ext cx="10" cy="13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83" name="Line 135">
            <a:extLst>
              <a:ext uri="{FF2B5EF4-FFF2-40B4-BE49-F238E27FC236}">
                <a16:creationId xmlns:a16="http://schemas.microsoft.com/office/drawing/2014/main" id="{00000000-0008-0000-0300-000087080000}"/>
              </a:ext>
            </a:extLst>
          </xdr:cNvPr>
          <xdr:cNvSpPr>
            <a:spLocks noChangeShapeType="1"/>
          </xdr:cNvSpPr>
        </xdr:nvSpPr>
        <xdr:spPr bwMode="auto">
          <a:xfrm>
            <a:off x="771" y="151"/>
            <a:ext cx="10" cy="14"/>
          </a:xfrm>
          <a:prstGeom prst="line">
            <a:avLst/>
          </a:prstGeom>
          <a:grp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718062</xdr:colOff>
      <xdr:row>12</xdr:row>
      <xdr:rowOff>125976</xdr:rowOff>
    </xdr:from>
    <xdr:to>
      <xdr:col>10</xdr:col>
      <xdr:colOff>111535</xdr:colOff>
      <xdr:row>13</xdr:row>
      <xdr:rowOff>144412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6166362" y="2164326"/>
          <a:ext cx="193573" cy="180361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9</xdr:col>
      <xdr:colOff>197259</xdr:colOff>
      <xdr:row>12</xdr:row>
      <xdr:rowOff>129973</xdr:rowOff>
    </xdr:from>
    <xdr:to>
      <xdr:col>9</xdr:col>
      <xdr:colOff>390832</xdr:colOff>
      <xdr:row>13</xdr:row>
      <xdr:rowOff>148409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5786283" y="2176312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9</xdr:col>
      <xdr:colOff>457507</xdr:colOff>
      <xdr:row>15</xdr:row>
      <xdr:rowOff>13212</xdr:rowOff>
    </xdr:from>
    <xdr:to>
      <xdr:col>9</xdr:col>
      <xdr:colOff>651080</xdr:colOff>
      <xdr:row>15</xdr:row>
      <xdr:rowOff>194494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5905807" y="2537337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11</xdr:col>
      <xdr:colOff>277146</xdr:colOff>
      <xdr:row>7</xdr:row>
      <xdr:rowOff>183108</xdr:rowOff>
    </xdr:from>
    <xdr:to>
      <xdr:col>11</xdr:col>
      <xdr:colOff>470719</xdr:colOff>
      <xdr:row>9</xdr:row>
      <xdr:rowOff>41769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7247205" y="1415755"/>
          <a:ext cx="193573" cy="18363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E</a:t>
          </a:r>
        </a:p>
      </xdr:txBody>
    </xdr:sp>
    <xdr:clientData/>
  </xdr:twoCellAnchor>
  <xdr:twoCellAnchor>
    <xdr:from>
      <xdr:col>11</xdr:col>
      <xdr:colOff>679654</xdr:colOff>
      <xdr:row>11</xdr:row>
      <xdr:rowOff>80808</xdr:rowOff>
    </xdr:from>
    <xdr:to>
      <xdr:col>12</xdr:col>
      <xdr:colOff>169606</xdr:colOff>
      <xdr:row>12</xdr:row>
      <xdr:rowOff>99243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7657485" y="1964300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193718</xdr:colOff>
      <xdr:row>16</xdr:row>
      <xdr:rowOff>63792</xdr:rowOff>
    </xdr:from>
    <xdr:to>
      <xdr:col>8</xdr:col>
      <xdr:colOff>376598</xdr:colOff>
      <xdr:row>16</xdr:row>
      <xdr:rowOff>63792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CxnSpPr/>
      </xdr:nvCxnSpPr>
      <xdr:spPr bwMode="auto">
        <a:xfrm>
          <a:off x="5046932" y="2803363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182386</xdr:colOff>
      <xdr:row>14</xdr:row>
      <xdr:rowOff>137672</xdr:rowOff>
    </xdr:from>
    <xdr:to>
      <xdr:col>8</xdr:col>
      <xdr:colOff>303623</xdr:colOff>
      <xdr:row>16</xdr:row>
      <xdr:rowOff>36820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5035600" y="2514386"/>
          <a:ext cx="121237" cy="26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180601</xdr:colOff>
      <xdr:row>12</xdr:row>
      <xdr:rowOff>37085</xdr:rowOff>
    </xdr:from>
    <xdr:to>
      <xdr:col>8</xdr:col>
      <xdr:colOff>292313</xdr:colOff>
      <xdr:row>13</xdr:row>
      <xdr:rowOff>137939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5033815" y="2087228"/>
          <a:ext cx="111712" cy="26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405774</xdr:colOff>
      <xdr:row>16</xdr:row>
      <xdr:rowOff>48226</xdr:rowOff>
    </xdr:from>
    <xdr:to>
      <xdr:col>9</xdr:col>
      <xdr:colOff>601877</xdr:colOff>
      <xdr:row>17</xdr:row>
      <xdr:rowOff>149880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5858837" y="2790065"/>
          <a:ext cx="196103" cy="264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18185</xdr:colOff>
      <xdr:row>13</xdr:row>
      <xdr:rowOff>4940</xdr:rowOff>
    </xdr:from>
    <xdr:to>
      <xdr:col>12</xdr:col>
      <xdr:colOff>214288</xdr:colOff>
      <xdr:row>14</xdr:row>
      <xdr:rowOff>105794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7555924" y="2187031"/>
          <a:ext cx="196103" cy="261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195036</xdr:colOff>
      <xdr:row>14</xdr:row>
      <xdr:rowOff>111534</xdr:rowOff>
    </xdr:from>
    <xdr:to>
      <xdr:col>8</xdr:col>
      <xdr:colOff>377916</xdr:colOff>
      <xdr:row>14</xdr:row>
      <xdr:rowOff>111534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 bwMode="auto">
        <a:xfrm>
          <a:off x="5048250" y="2488248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284959</xdr:colOff>
      <xdr:row>11</xdr:row>
      <xdr:rowOff>77902</xdr:rowOff>
    </xdr:from>
    <xdr:to>
      <xdr:col>8</xdr:col>
      <xdr:colOff>286547</xdr:colOff>
      <xdr:row>12</xdr:row>
      <xdr:rowOff>91509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 bwMode="auto">
        <a:xfrm rot="5400000" flipH="1" flipV="1">
          <a:off x="5050520" y="2052412"/>
          <a:ext cx="17689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284956</xdr:colOff>
      <xdr:row>13</xdr:row>
      <xdr:rowOff>77900</xdr:rowOff>
    </xdr:from>
    <xdr:to>
      <xdr:col>8</xdr:col>
      <xdr:colOff>286544</xdr:colOff>
      <xdr:row>14</xdr:row>
      <xdr:rowOff>109651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 bwMode="auto">
        <a:xfrm rot="5400000">
          <a:off x="5041446" y="2388053"/>
          <a:ext cx="19503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200705</xdr:colOff>
      <xdr:row>11</xdr:row>
      <xdr:rowOff>61232</xdr:rowOff>
    </xdr:from>
    <xdr:to>
      <xdr:col>9</xdr:col>
      <xdr:colOff>541448</xdr:colOff>
      <xdr:row>11</xdr:row>
      <xdr:rowOff>61642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CxnSpPr>
          <a:stCxn id="122" idx="0"/>
        </xdr:cNvCxnSpPr>
      </xdr:nvCxnSpPr>
      <xdr:spPr bwMode="auto">
        <a:xfrm flipH="1" flipV="1">
          <a:off x="5061857" y="1949223"/>
          <a:ext cx="932654" cy="4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284957</xdr:colOff>
      <xdr:row>15</xdr:row>
      <xdr:rowOff>168616</xdr:rowOff>
    </xdr:from>
    <xdr:to>
      <xdr:col>8</xdr:col>
      <xdr:colOff>286545</xdr:colOff>
      <xdr:row>16</xdr:row>
      <xdr:rowOff>64295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/>
      </xdr:nvCxnSpPr>
      <xdr:spPr bwMode="auto">
        <a:xfrm rot="5400000">
          <a:off x="5091340" y="2755447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284957</xdr:colOff>
      <xdr:row>14</xdr:row>
      <xdr:rowOff>118723</xdr:rowOff>
    </xdr:from>
    <xdr:to>
      <xdr:col>8</xdr:col>
      <xdr:colOff>286545</xdr:colOff>
      <xdr:row>15</xdr:row>
      <xdr:rowOff>50687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 bwMode="auto">
        <a:xfrm rot="5400000" flipH="1" flipV="1">
          <a:off x="5091340" y="2542268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435769</xdr:colOff>
      <xdr:row>16</xdr:row>
      <xdr:rowOff>122124</xdr:rowOff>
    </xdr:from>
    <xdr:to>
      <xdr:col>8</xdr:col>
      <xdr:colOff>437357</xdr:colOff>
      <xdr:row>17</xdr:row>
      <xdr:rowOff>113052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 bwMode="auto">
        <a:xfrm rot="5400000">
          <a:off x="5220608" y="2940276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444498</xdr:colOff>
      <xdr:row>16</xdr:row>
      <xdr:rowOff>111535</xdr:rowOff>
    </xdr:from>
    <xdr:to>
      <xdr:col>10</xdr:col>
      <xdr:colOff>446086</xdr:colOff>
      <xdr:row>17</xdr:row>
      <xdr:rowOff>102463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 bwMode="auto">
        <a:xfrm rot="5400000">
          <a:off x="6620667" y="2929687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427114</xdr:colOff>
      <xdr:row>11</xdr:row>
      <xdr:rowOff>63501</xdr:rowOff>
    </xdr:from>
    <xdr:to>
      <xdr:col>10</xdr:col>
      <xdr:colOff>460000</xdr:colOff>
      <xdr:row>17</xdr:row>
      <xdr:rowOff>117930</xdr:rowOff>
    </xdr:to>
    <xdr:sp macro="" textlink="">
      <xdr:nvSpPr>
        <xdr:cNvPr id="121" name="Arc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 bwMode="auto">
        <a:xfrm>
          <a:off x="5290156" y="1957918"/>
          <a:ext cx="1424594" cy="1075720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11</xdr:row>
      <xdr:rowOff>61642</xdr:rowOff>
    </xdr:from>
    <xdr:to>
      <xdr:col>10</xdr:col>
      <xdr:colOff>439963</xdr:colOff>
      <xdr:row>17</xdr:row>
      <xdr:rowOff>116071</xdr:rowOff>
    </xdr:to>
    <xdr:sp macro="" textlink="">
      <xdr:nvSpPr>
        <xdr:cNvPr id="122" name="Arc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 bwMode="auto">
        <a:xfrm flipH="1">
          <a:off x="5288641" y="1948499"/>
          <a:ext cx="1392465" cy="1070429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14</xdr:row>
      <xdr:rowOff>107566</xdr:rowOff>
    </xdr:from>
    <xdr:to>
      <xdr:col>8</xdr:col>
      <xdr:colOff>436004</xdr:colOff>
      <xdr:row>16</xdr:row>
      <xdr:rowOff>61220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>
          <a:stCxn id="122" idx="2"/>
          <a:endCxn id="2083" idx="1"/>
        </xdr:cNvCxnSpPr>
      </xdr:nvCxnSpPr>
      <xdr:spPr bwMode="auto">
        <a:xfrm rot="16200000" flipH="1">
          <a:off x="5138045" y="2643948"/>
          <a:ext cx="317645" cy="5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450560</xdr:colOff>
      <xdr:row>14</xdr:row>
      <xdr:rowOff>109236</xdr:rowOff>
    </xdr:from>
    <xdr:to>
      <xdr:col>10</xdr:col>
      <xdr:colOff>460000</xdr:colOff>
      <xdr:row>16</xdr:row>
      <xdr:rowOff>55399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>
          <a:stCxn id="121" idx="2"/>
          <a:endCxn id="2080" idx="0"/>
        </xdr:cNvCxnSpPr>
      </xdr:nvCxnSpPr>
      <xdr:spPr bwMode="auto">
        <a:xfrm rot="5400000">
          <a:off x="6554386" y="2646702"/>
          <a:ext cx="311288" cy="94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629329</xdr:colOff>
      <xdr:row>17</xdr:row>
      <xdr:rowOff>13607</xdr:rowOff>
    </xdr:from>
    <xdr:to>
      <xdr:col>10</xdr:col>
      <xdr:colOff>442231</xdr:colOff>
      <xdr:row>17</xdr:row>
      <xdr:rowOff>17009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CxnSpPr/>
      </xdr:nvCxnSpPr>
      <xdr:spPr bwMode="auto">
        <a:xfrm>
          <a:off x="6082392" y="2918732"/>
          <a:ext cx="612321" cy="34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438831</xdr:colOff>
      <xdr:row>17</xdr:row>
      <xdr:rowOff>13607</xdr:rowOff>
    </xdr:from>
    <xdr:to>
      <xdr:col>9</xdr:col>
      <xdr:colOff>469447</xdr:colOff>
      <xdr:row>17</xdr:row>
      <xdr:rowOff>15195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CxnSpPr/>
      </xdr:nvCxnSpPr>
      <xdr:spPr bwMode="auto">
        <a:xfrm rot="10800000">
          <a:off x="5299983" y="2918732"/>
          <a:ext cx="622527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242454</xdr:colOff>
      <xdr:row>10</xdr:row>
      <xdr:rowOff>64945</xdr:rowOff>
    </xdr:from>
    <xdr:to>
      <xdr:col>13</xdr:col>
      <xdr:colOff>411306</xdr:colOff>
      <xdr:row>13</xdr:row>
      <xdr:rowOff>77933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 bwMode="auto">
        <a:xfrm flipV="1">
          <a:off x="7780193" y="1766456"/>
          <a:ext cx="787977" cy="49356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523873</xdr:colOff>
      <xdr:row>14</xdr:row>
      <xdr:rowOff>25976</xdr:rowOff>
    </xdr:from>
    <xdr:to>
      <xdr:col>12</xdr:col>
      <xdr:colOff>34635</xdr:colOff>
      <xdr:row>16</xdr:row>
      <xdr:rowOff>160192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 bwMode="auto">
        <a:xfrm rot="10800000" flipV="1">
          <a:off x="6767078" y="2368260"/>
          <a:ext cx="805296" cy="49356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277813</xdr:colOff>
      <xdr:row>4</xdr:row>
      <xdr:rowOff>38100</xdr:rowOff>
    </xdr:to>
    <xdr:pic>
      <xdr:nvPicPr>
        <xdr:cNvPr id="3075" name="Picture 3" descr="P:\My Documents\Mkt Work\logos\LB White\LBWnew281.jpg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1238249</xdr:colOff>
      <xdr:row>7</xdr:row>
      <xdr:rowOff>134938</xdr:rowOff>
    </xdr:from>
    <xdr:to>
      <xdr:col>4</xdr:col>
      <xdr:colOff>1444624</xdr:colOff>
      <xdr:row>8</xdr:row>
      <xdr:rowOff>85724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ShapeType="1"/>
        </xdr:cNvSpPr>
      </xdr:nvSpPr>
      <xdr:spPr bwMode="auto">
        <a:xfrm flipH="1">
          <a:off x="3603624" y="1341438"/>
          <a:ext cx="206375" cy="149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447674</xdr:colOff>
      <xdr:row>3</xdr:row>
      <xdr:rowOff>133350</xdr:rowOff>
    </xdr:from>
    <xdr:to>
      <xdr:col>13</xdr:col>
      <xdr:colOff>552450</xdr:colOff>
      <xdr:row>17</xdr:row>
      <xdr:rowOff>85725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GrpSpPr>
          <a:grpSpLocks noChangeAspect="1"/>
        </xdr:cNvGrpSpPr>
      </xdr:nvGrpSpPr>
      <xdr:grpSpPr bwMode="auto">
        <a:xfrm>
          <a:off x="4805362" y="704850"/>
          <a:ext cx="3898901" cy="2222500"/>
          <a:chOff x="397" y="48"/>
          <a:chExt cx="403" cy="237"/>
        </a:xfrm>
        <a:effectLst/>
      </xdr:grpSpPr>
      <xdr:sp macro="" textlink="">
        <xdr:nvSpPr>
          <xdr:cNvPr id="2051" name="AutoShape 3">
            <a:extLst>
              <a:ext uri="{FF2B5EF4-FFF2-40B4-BE49-F238E27FC236}">
                <a16:creationId xmlns:a16="http://schemas.microsoft.com/office/drawing/2014/main" id="{00000000-0008-0000-0400-0000030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7" y="48"/>
            <a:ext cx="403" cy="237"/>
          </a:xfrm>
          <a:prstGeom prst="rect">
            <a:avLst/>
          </a:prstGeom>
          <a:solidFill>
            <a:srgbClr val="FFC000"/>
          </a:solidFill>
          <a:ln w="9525">
            <a:noFill/>
            <a:miter lim="800000"/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  <a:reflection blurRad="6350" stA="50000" endA="295" endPos="92000" dist="101600" dir="5400000" sy="-100000" algn="bl" rotWithShape="0"/>
          </a:effectLst>
        </xdr:spPr>
      </xdr:sp>
      <xdr:sp macro="" textlink="">
        <xdr:nvSpPr>
          <xdr:cNvPr id="2053" name="Line 5">
            <a:extLst>
              <a:ext uri="{FF2B5EF4-FFF2-40B4-BE49-F238E27FC236}">
                <a16:creationId xmlns:a16="http://schemas.microsoft.com/office/drawing/2014/main" id="{00000000-0008-0000-0400-000005080000}"/>
              </a:ext>
            </a:extLst>
          </xdr:cNvPr>
          <xdr:cNvSpPr>
            <a:spLocks noChangeShapeType="1"/>
          </xdr:cNvSpPr>
        </xdr:nvSpPr>
        <xdr:spPr bwMode="auto">
          <a:xfrm>
            <a:off x="594" y="206"/>
            <a:ext cx="1" cy="4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4" name="Line 6">
            <a:extLst>
              <a:ext uri="{FF2B5EF4-FFF2-40B4-BE49-F238E27FC236}">
                <a16:creationId xmlns:a16="http://schemas.microsoft.com/office/drawing/2014/main" id="{00000000-0008-0000-0400-000006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4" y="166"/>
            <a:ext cx="177" cy="8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5" name="Line 7">
            <a:extLst>
              <a:ext uri="{FF2B5EF4-FFF2-40B4-BE49-F238E27FC236}">
                <a16:creationId xmlns:a16="http://schemas.microsoft.com/office/drawing/2014/main" id="{00000000-0008-0000-0400-000007080000}"/>
              </a:ext>
            </a:extLst>
          </xdr:cNvPr>
          <xdr:cNvSpPr>
            <a:spLocks noChangeShapeType="1"/>
          </xdr:cNvSpPr>
        </xdr:nvSpPr>
        <xdr:spPr bwMode="auto">
          <a:xfrm>
            <a:off x="449" y="220"/>
            <a:ext cx="145" cy="32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6" name="Line 8">
            <a:extLst>
              <a:ext uri="{FF2B5EF4-FFF2-40B4-BE49-F238E27FC236}">
                <a16:creationId xmlns:a16="http://schemas.microsoft.com/office/drawing/2014/main" id="{00000000-0008-0000-0400-000008080000}"/>
              </a:ext>
            </a:extLst>
          </xdr:cNvPr>
          <xdr:cNvSpPr>
            <a:spLocks noChangeShapeType="1"/>
          </xdr:cNvSpPr>
        </xdr:nvSpPr>
        <xdr:spPr bwMode="auto">
          <a:xfrm>
            <a:off x="449" y="174"/>
            <a:ext cx="145" cy="32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7" name="Line 9">
            <a:extLst>
              <a:ext uri="{FF2B5EF4-FFF2-40B4-BE49-F238E27FC236}">
                <a16:creationId xmlns:a16="http://schemas.microsoft.com/office/drawing/2014/main" id="{00000000-0008-0000-0400-000009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94" y="119"/>
            <a:ext cx="177" cy="87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8" name="Line 10">
            <a:extLst>
              <a:ext uri="{FF2B5EF4-FFF2-40B4-BE49-F238E27FC236}">
                <a16:creationId xmlns:a16="http://schemas.microsoft.com/office/drawing/2014/main" id="{00000000-0008-0000-0400-00000A080000}"/>
              </a:ext>
            </a:extLst>
          </xdr:cNvPr>
          <xdr:cNvSpPr>
            <a:spLocks noChangeShapeType="1"/>
          </xdr:cNvSpPr>
        </xdr:nvSpPr>
        <xdr:spPr bwMode="auto">
          <a:xfrm>
            <a:off x="771" y="119"/>
            <a:ext cx="1" cy="47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59" name="Line 11">
            <a:extLst>
              <a:ext uri="{FF2B5EF4-FFF2-40B4-BE49-F238E27FC236}">
                <a16:creationId xmlns:a16="http://schemas.microsoft.com/office/drawing/2014/main" id="{00000000-0008-0000-0400-00000B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9" y="174"/>
            <a:ext cx="1" cy="4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60" name="Line 12">
            <a:extLst>
              <a:ext uri="{FF2B5EF4-FFF2-40B4-BE49-F238E27FC236}">
                <a16:creationId xmlns:a16="http://schemas.microsoft.com/office/drawing/2014/main" id="{00000000-0008-0000-0400-00000C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17" y="54"/>
            <a:ext cx="178" cy="87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62" name="Line 14">
            <a:extLst>
              <a:ext uri="{FF2B5EF4-FFF2-40B4-BE49-F238E27FC236}">
                <a16:creationId xmlns:a16="http://schemas.microsoft.com/office/drawing/2014/main" id="{00000000-0008-0000-0400-00000E08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49" y="141"/>
            <a:ext cx="68" cy="33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63" name="Line 15">
            <a:extLst>
              <a:ext uri="{FF2B5EF4-FFF2-40B4-BE49-F238E27FC236}">
                <a16:creationId xmlns:a16="http://schemas.microsoft.com/office/drawing/2014/main" id="{00000000-0008-0000-0400-00000F080000}"/>
              </a:ext>
            </a:extLst>
          </xdr:cNvPr>
          <xdr:cNvSpPr>
            <a:spLocks noChangeAspect="1" noChangeShapeType="1"/>
          </xdr:cNvSpPr>
        </xdr:nvSpPr>
        <xdr:spPr bwMode="auto">
          <a:xfrm flipH="1" flipV="1">
            <a:off x="695" y="54"/>
            <a:ext cx="76" cy="65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13</xdr:row>
      <xdr:rowOff>6350</xdr:rowOff>
    </xdr:from>
    <xdr:to>
      <xdr:col>9</xdr:col>
      <xdr:colOff>584098</xdr:colOff>
      <xdr:row>14</xdr:row>
      <xdr:rowOff>27961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5838825" y="2247900"/>
          <a:ext cx="193573" cy="186711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587375</xdr:colOff>
      <xdr:row>11</xdr:row>
      <xdr:rowOff>47625</xdr:rowOff>
    </xdr:from>
    <xdr:to>
      <xdr:col>12</xdr:col>
      <xdr:colOff>76098</xdr:colOff>
      <xdr:row>12</xdr:row>
      <xdr:rowOff>66061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7426325" y="1958975"/>
          <a:ext cx="193573" cy="183536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11</xdr:col>
      <xdr:colOff>171450</xdr:colOff>
      <xdr:row>7</xdr:row>
      <xdr:rowOff>142875</xdr:rowOff>
    </xdr:from>
    <xdr:to>
      <xdr:col>11</xdr:col>
      <xdr:colOff>365023</xdr:colOff>
      <xdr:row>9</xdr:row>
      <xdr:rowOff>307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7000875" y="1371600"/>
          <a:ext cx="193573" cy="181282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9</xdr:col>
      <xdr:colOff>393131</xdr:colOff>
      <xdr:row>10</xdr:row>
      <xdr:rowOff>79991</xdr:rowOff>
    </xdr:from>
    <xdr:to>
      <xdr:col>9</xdr:col>
      <xdr:colOff>587933</xdr:colOff>
      <xdr:row>11</xdr:row>
      <xdr:rowOff>98426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5827357" y="1803732"/>
          <a:ext cx="194802" cy="181923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92455</xdr:colOff>
      <xdr:row>11</xdr:row>
      <xdr:rowOff>122924</xdr:rowOff>
    </xdr:from>
    <xdr:to>
      <xdr:col>8</xdr:col>
      <xdr:colOff>214599</xdr:colOff>
      <xdr:row>13</xdr:row>
      <xdr:rowOff>53822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4940680" y="1999349"/>
          <a:ext cx="122144" cy="254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90795</xdr:colOff>
      <xdr:row>9</xdr:row>
      <xdr:rowOff>58363</xdr:rowOff>
    </xdr:from>
    <xdr:to>
      <xdr:col>8</xdr:col>
      <xdr:colOff>203414</xdr:colOff>
      <xdr:row>10</xdr:row>
      <xdr:rowOff>156042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4939020" y="1610938"/>
          <a:ext cx="112619" cy="259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352425</xdr:colOff>
      <xdr:row>15</xdr:row>
      <xdr:rowOff>0</xdr:rowOff>
    </xdr:from>
    <xdr:to>
      <xdr:col>9</xdr:col>
      <xdr:colOff>548528</xdr:colOff>
      <xdr:row>16</xdr:row>
      <xdr:rowOff>55843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5800725" y="2524125"/>
          <a:ext cx="196103" cy="255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6350</xdr:colOff>
      <xdr:row>13</xdr:row>
      <xdr:rowOff>69850</xdr:rowOff>
    </xdr:from>
    <xdr:to>
      <xdr:col>12</xdr:col>
      <xdr:colOff>202453</xdr:colOff>
      <xdr:row>15</xdr:row>
      <xdr:rowOff>2429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550150" y="2270125"/>
          <a:ext cx="196103" cy="25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190501</xdr:colOff>
      <xdr:row>9</xdr:row>
      <xdr:rowOff>28581</xdr:rowOff>
    </xdr:from>
    <xdr:to>
      <xdr:col>8</xdr:col>
      <xdr:colOff>192467</xdr:colOff>
      <xdr:row>9</xdr:row>
      <xdr:rowOff>146057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CxnSpPr/>
      </xdr:nvCxnSpPr>
      <xdr:spPr bwMode="auto">
        <a:xfrm rot="16200000" flipV="1">
          <a:off x="4980971" y="1638911"/>
          <a:ext cx="117476" cy="19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61913</xdr:colOff>
      <xdr:row>9</xdr:row>
      <xdr:rowOff>28575</xdr:rowOff>
    </xdr:from>
    <xdr:to>
      <xdr:col>9</xdr:col>
      <xdr:colOff>430213</xdr:colOff>
      <xdr:row>9</xdr:row>
      <xdr:rowOff>31751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CxnSpPr/>
      </xdr:nvCxnSpPr>
      <xdr:spPr bwMode="auto">
        <a:xfrm rot="10800000">
          <a:off x="4910138" y="1581150"/>
          <a:ext cx="958850" cy="317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11</xdr:row>
      <xdr:rowOff>38100</xdr:rowOff>
    </xdr:from>
    <xdr:to>
      <xdr:col>8</xdr:col>
      <xdr:colOff>368300</xdr:colOff>
      <xdr:row>11</xdr:row>
      <xdr:rowOff>39688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CxnSpPr/>
      </xdr:nvCxnSpPr>
      <xdr:spPr bwMode="auto">
        <a:xfrm rot="10800000">
          <a:off x="4921250" y="194945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13</xdr:row>
      <xdr:rowOff>158750</xdr:rowOff>
    </xdr:from>
    <xdr:to>
      <xdr:col>8</xdr:col>
      <xdr:colOff>368300</xdr:colOff>
      <xdr:row>13</xdr:row>
      <xdr:rowOff>160338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CxnSpPr/>
      </xdr:nvCxnSpPr>
      <xdr:spPr bwMode="auto">
        <a:xfrm rot="10800000">
          <a:off x="4921250" y="240030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193264</xdr:colOff>
      <xdr:row>10</xdr:row>
      <xdr:rowOff>82590</xdr:rowOff>
    </xdr:from>
    <xdr:to>
      <xdr:col>8</xdr:col>
      <xdr:colOff>195263</xdr:colOff>
      <xdr:row>11</xdr:row>
      <xdr:rowOff>38102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CxnSpPr/>
      </xdr:nvCxnSpPr>
      <xdr:spPr bwMode="auto">
        <a:xfrm rot="16200000" flipH="1">
          <a:off x="4983770" y="1854809"/>
          <a:ext cx="117437" cy="19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400050</xdr:colOff>
      <xdr:row>14</xdr:row>
      <xdr:rowOff>127002</xdr:rowOff>
    </xdr:from>
    <xdr:to>
      <xdr:col>9</xdr:col>
      <xdr:colOff>381000</xdr:colOff>
      <xdr:row>15</xdr:row>
      <xdr:rowOff>104776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CxnSpPr/>
      </xdr:nvCxnSpPr>
      <xdr:spPr bwMode="auto">
        <a:xfrm rot="10800000">
          <a:off x="5257800" y="2489202"/>
          <a:ext cx="571500" cy="1396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381000</xdr:colOff>
      <xdr:row>14</xdr:row>
      <xdr:rowOff>57150</xdr:rowOff>
    </xdr:from>
    <xdr:to>
      <xdr:col>8</xdr:col>
      <xdr:colOff>425450</xdr:colOff>
      <xdr:row>15</xdr:row>
      <xdr:rowOff>44450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 bwMode="auto">
        <a:xfrm rot="5400000">
          <a:off x="5184775" y="2517775"/>
          <a:ext cx="152400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403225</xdr:colOff>
      <xdr:row>16</xdr:row>
      <xdr:rowOff>6353</xdr:rowOff>
    </xdr:from>
    <xdr:to>
      <xdr:col>10</xdr:col>
      <xdr:colOff>447675</xdr:colOff>
      <xdr:row>16</xdr:row>
      <xdr:rowOff>155578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CxnSpPr/>
      </xdr:nvCxnSpPr>
      <xdr:spPr bwMode="auto">
        <a:xfrm rot="5400000">
          <a:off x="6599237" y="2782891"/>
          <a:ext cx="149225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587375</xdr:colOff>
      <xdr:row>15</xdr:row>
      <xdr:rowOff>149225</xdr:rowOff>
    </xdr:from>
    <xdr:to>
      <xdr:col>10</xdr:col>
      <xdr:colOff>400050</xdr:colOff>
      <xdr:row>16</xdr:row>
      <xdr:rowOff>95250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CxnSpPr/>
      </xdr:nvCxnSpPr>
      <xdr:spPr bwMode="auto">
        <a:xfrm>
          <a:off x="6035675" y="2673350"/>
          <a:ext cx="612775" cy="146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543929</xdr:colOff>
      <xdr:row>14</xdr:row>
      <xdr:rowOff>93077</xdr:rowOff>
    </xdr:from>
    <xdr:to>
      <xdr:col>11</xdr:col>
      <xdr:colOff>694324</xdr:colOff>
      <xdr:row>16</xdr:row>
      <xdr:rowOff>80711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 bwMode="auto">
        <a:xfrm rot="10800000" flipV="1">
          <a:off x="6792329" y="2455277"/>
          <a:ext cx="740945" cy="3495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490933</xdr:colOff>
      <xdr:row>15</xdr:row>
      <xdr:rowOff>194991</xdr:rowOff>
    </xdr:from>
    <xdr:to>
      <xdr:col>10</xdr:col>
      <xdr:colOff>584056</xdr:colOff>
      <xdr:row>16</xdr:row>
      <xdr:rowOff>145917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CxnSpPr/>
      </xdr:nvCxnSpPr>
      <xdr:spPr bwMode="auto">
        <a:xfrm rot="16200000" flipH="1">
          <a:off x="6710419" y="2748030"/>
          <a:ext cx="150951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238125</xdr:colOff>
      <xdr:row>11</xdr:row>
      <xdr:rowOff>95251</xdr:rowOff>
    </xdr:from>
    <xdr:to>
      <xdr:col>13</xdr:col>
      <xdr:colOff>342900</xdr:colOff>
      <xdr:row>13</xdr:row>
      <xdr:rowOff>114300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CxnSpPr/>
      </xdr:nvCxnSpPr>
      <xdr:spPr bwMode="auto">
        <a:xfrm flipV="1">
          <a:off x="7781925" y="1971676"/>
          <a:ext cx="723900" cy="3428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318838</xdr:colOff>
      <xdr:row>11</xdr:row>
      <xdr:rowOff>3008</xdr:rowOff>
    </xdr:from>
    <xdr:to>
      <xdr:col>13</xdr:col>
      <xdr:colOff>411961</xdr:colOff>
      <xdr:row>11</xdr:row>
      <xdr:rowOff>154460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CxnSpPr/>
      </xdr:nvCxnSpPr>
      <xdr:spPr bwMode="auto">
        <a:xfrm rot="16200000" flipH="1">
          <a:off x="8452599" y="1908597"/>
          <a:ext cx="151452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1485900</xdr:colOff>
      <xdr:row>5</xdr:row>
      <xdr:rowOff>0</xdr:rowOff>
    </xdr:from>
    <xdr:to>
      <xdr:col>7</xdr:col>
      <xdr:colOff>333375</xdr:colOff>
      <xdr:row>7</xdr:row>
      <xdr:rowOff>114300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48100" y="904875"/>
          <a:ext cx="838200" cy="4381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8</xdr:col>
      <xdr:colOff>197103</xdr:colOff>
      <xdr:row>11</xdr:row>
      <xdr:rowOff>43443</xdr:rowOff>
    </xdr:from>
    <xdr:to>
      <xdr:col>8</xdr:col>
      <xdr:colOff>198691</xdr:colOff>
      <xdr:row>12</xdr:row>
      <xdr:rowOff>32781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 bwMode="auto">
        <a:xfrm rot="5400000" flipH="1" flipV="1">
          <a:off x="4970490" y="1994706"/>
          <a:ext cx="15126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188371</xdr:colOff>
      <xdr:row>12</xdr:row>
      <xdr:rowOff>163488</xdr:rowOff>
    </xdr:from>
    <xdr:to>
      <xdr:col>8</xdr:col>
      <xdr:colOff>191925</xdr:colOff>
      <xdr:row>14</xdr:row>
      <xdr:rowOff>7107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 bwMode="auto">
        <a:xfrm rot="5400000">
          <a:off x="4949093" y="2297728"/>
          <a:ext cx="170597" cy="35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565386</xdr:colOff>
      <xdr:row>9</xdr:row>
      <xdr:rowOff>44497</xdr:rowOff>
    </xdr:from>
    <xdr:to>
      <xdr:col>10</xdr:col>
      <xdr:colOff>470765</xdr:colOff>
      <xdr:row>13</xdr:row>
      <xdr:rowOff>13995</xdr:rowOff>
    </xdr:to>
    <xdr:sp macro="" textlink="">
      <xdr:nvSpPr>
        <xdr:cNvPr id="171" name="Line 15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 flipH="1" flipV="1">
          <a:off x="6013686" y="1597072"/>
          <a:ext cx="705479" cy="617198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276225</xdr:colOff>
      <xdr:row>4</xdr:row>
      <xdr:rowOff>38100</xdr:rowOff>
    </xdr:to>
    <xdr:pic>
      <xdr:nvPicPr>
        <xdr:cNvPr id="4098" name="Picture 2" descr="P:\My Documents\Mkt Work\logos\LB White\LBWnew281.jpg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1495425</xdr:colOff>
      <xdr:row>5</xdr:row>
      <xdr:rowOff>15875</xdr:rowOff>
    </xdr:from>
    <xdr:to>
      <xdr:col>7</xdr:col>
      <xdr:colOff>285750</xdr:colOff>
      <xdr:row>7</xdr:row>
      <xdr:rowOff>152401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5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60800" y="904875"/>
          <a:ext cx="782638" cy="454026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4</xdr:col>
      <xdr:colOff>1228724</xdr:colOff>
      <xdr:row>7</xdr:row>
      <xdr:rowOff>182563</xdr:rowOff>
    </xdr:from>
    <xdr:to>
      <xdr:col>4</xdr:col>
      <xdr:colOff>1460499</xdr:colOff>
      <xdr:row>8</xdr:row>
      <xdr:rowOff>115888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500-000004100000}"/>
            </a:ext>
          </a:extLst>
        </xdr:cNvPr>
        <xdr:cNvSpPr>
          <a:spLocks noChangeShapeType="1"/>
        </xdr:cNvSpPr>
      </xdr:nvSpPr>
      <xdr:spPr bwMode="auto">
        <a:xfrm flipH="1">
          <a:off x="3594099" y="1389063"/>
          <a:ext cx="231775" cy="131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410420</xdr:colOff>
      <xdr:row>3</xdr:row>
      <xdr:rowOff>294</xdr:rowOff>
    </xdr:from>
    <xdr:to>
      <xdr:col>13</xdr:col>
      <xdr:colOff>571499</xdr:colOff>
      <xdr:row>16</xdr:row>
      <xdr:rowOff>139999</xdr:rowOff>
    </xdr:to>
    <xdr:grpSp>
      <xdr:nvGrpSpPr>
        <xdr:cNvPr id="3075" name="Group 3">
          <a:extLst>
            <a:ext uri="{FF2B5EF4-FFF2-40B4-BE49-F238E27FC236}">
              <a16:creationId xmlns:a16="http://schemas.microsoft.com/office/drawing/2014/main" id="{00000000-0008-0000-0500-0000030C0000}"/>
            </a:ext>
          </a:extLst>
        </xdr:cNvPr>
        <xdr:cNvGrpSpPr>
          <a:grpSpLocks noChangeAspect="1"/>
        </xdr:cNvGrpSpPr>
      </xdr:nvGrpSpPr>
      <xdr:grpSpPr bwMode="auto">
        <a:xfrm>
          <a:off x="4768108" y="571794"/>
          <a:ext cx="3955204" cy="2251080"/>
          <a:chOff x="385" y="61"/>
          <a:chExt cx="421" cy="240"/>
        </a:xfrm>
        <a:effectLst/>
      </xdr:grpSpPr>
      <xdr:sp macro="" textlink="">
        <xdr:nvSpPr>
          <xdr:cNvPr id="3074" name="AutoShape 2">
            <a:extLst>
              <a:ext uri="{FF2B5EF4-FFF2-40B4-BE49-F238E27FC236}">
                <a16:creationId xmlns:a16="http://schemas.microsoft.com/office/drawing/2014/main" id="{00000000-0008-0000-05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85" y="61"/>
            <a:ext cx="421" cy="24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  <a:effectLst>
            <a:reflection blurRad="6350" stA="50000" endA="295" endPos="92000" dist="101600" dir="5400000" sy="-100000" algn="bl" rotWithShape="0"/>
          </a:effectLst>
        </xdr:spPr>
      </xdr:sp>
      <xdr:sp macro="" textlink="">
        <xdr:nvSpPr>
          <xdr:cNvPr id="3106" name="Line 34">
            <a:extLst>
              <a:ext uri="{FF2B5EF4-FFF2-40B4-BE49-F238E27FC236}">
                <a16:creationId xmlns:a16="http://schemas.microsoft.com/office/drawing/2014/main" id="{00000000-0008-0000-0500-0000220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22" y="143"/>
            <a:ext cx="95" cy="22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7" name="Line 35">
            <a:extLst>
              <a:ext uri="{FF2B5EF4-FFF2-40B4-BE49-F238E27FC236}">
                <a16:creationId xmlns:a16="http://schemas.microsoft.com/office/drawing/2014/main" id="{00000000-0008-0000-0500-0000230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12" y="176"/>
            <a:ext cx="95" cy="22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35" name="Line 63">
            <a:extLst>
              <a:ext uri="{FF2B5EF4-FFF2-40B4-BE49-F238E27FC236}">
                <a16:creationId xmlns:a16="http://schemas.microsoft.com/office/drawing/2014/main" id="{00000000-0008-0000-0500-00003F0C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30" y="84"/>
            <a:ext cx="6" cy="3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36" name="Line 64">
            <a:extLst>
              <a:ext uri="{FF2B5EF4-FFF2-40B4-BE49-F238E27FC236}">
                <a16:creationId xmlns:a16="http://schemas.microsoft.com/office/drawing/2014/main" id="{00000000-0008-0000-0500-000040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65" y="88"/>
            <a:ext cx="164" cy="83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60" name="Line 88">
            <a:extLst>
              <a:ext uri="{FF2B5EF4-FFF2-40B4-BE49-F238E27FC236}">
                <a16:creationId xmlns:a16="http://schemas.microsoft.com/office/drawing/2014/main" id="{00000000-0008-0000-0500-0000580C0000}"/>
              </a:ext>
            </a:extLst>
          </xdr:cNvPr>
          <xdr:cNvSpPr>
            <a:spLocks noChangeShapeType="1"/>
          </xdr:cNvSpPr>
        </xdr:nvSpPr>
        <xdr:spPr bwMode="auto">
          <a:xfrm>
            <a:off x="600" y="277"/>
            <a:ext cx="11" cy="1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61" name="Line 89">
            <a:extLst>
              <a:ext uri="{FF2B5EF4-FFF2-40B4-BE49-F238E27FC236}">
                <a16:creationId xmlns:a16="http://schemas.microsoft.com/office/drawing/2014/main" id="{00000000-0008-0000-0500-0000590C0000}"/>
              </a:ext>
            </a:extLst>
          </xdr:cNvPr>
          <xdr:cNvSpPr>
            <a:spLocks noChangeShapeType="1"/>
          </xdr:cNvSpPr>
        </xdr:nvSpPr>
        <xdr:spPr bwMode="auto">
          <a:xfrm>
            <a:off x="790" y="183"/>
            <a:ext cx="11" cy="1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87" name="Line 115">
            <a:extLst>
              <a:ext uri="{FF2B5EF4-FFF2-40B4-BE49-F238E27FC236}">
                <a16:creationId xmlns:a16="http://schemas.microsoft.com/office/drawing/2014/main" id="{00000000-0008-0000-0500-0000730C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33" y="242"/>
            <a:ext cx="5" cy="18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88" name="Line 116">
            <a:extLst>
              <a:ext uri="{FF2B5EF4-FFF2-40B4-BE49-F238E27FC236}">
                <a16:creationId xmlns:a16="http://schemas.microsoft.com/office/drawing/2014/main" id="{00000000-0008-0000-0500-0000740C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86" y="278"/>
            <a:ext cx="5" cy="17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93" name="Line 121">
            <a:extLst>
              <a:ext uri="{FF2B5EF4-FFF2-40B4-BE49-F238E27FC236}">
                <a16:creationId xmlns:a16="http://schemas.microsoft.com/office/drawing/2014/main" id="{00000000-0008-0000-0500-000079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183"/>
            <a:ext cx="1" cy="49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94" name="Line 122">
            <a:extLst>
              <a:ext uri="{FF2B5EF4-FFF2-40B4-BE49-F238E27FC236}">
                <a16:creationId xmlns:a16="http://schemas.microsoft.com/office/drawing/2014/main" id="{00000000-0008-0000-0500-00007A0C0000}"/>
              </a:ext>
            </a:extLst>
          </xdr:cNvPr>
          <xdr:cNvSpPr>
            <a:spLocks noChangeShapeType="1"/>
          </xdr:cNvSpPr>
        </xdr:nvSpPr>
        <xdr:spPr bwMode="auto">
          <a:xfrm>
            <a:off x="783" y="122"/>
            <a:ext cx="1" cy="51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95" name="Line 123">
            <a:extLst>
              <a:ext uri="{FF2B5EF4-FFF2-40B4-BE49-F238E27FC236}">
                <a16:creationId xmlns:a16="http://schemas.microsoft.com/office/drawing/2014/main" id="{00000000-0008-0000-0500-00007B0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94" y="122"/>
            <a:ext cx="189" cy="95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96" name="Line 124">
            <a:extLst>
              <a:ext uri="{FF2B5EF4-FFF2-40B4-BE49-F238E27FC236}">
                <a16:creationId xmlns:a16="http://schemas.microsoft.com/office/drawing/2014/main" id="{00000000-0008-0000-0500-00007C0C0000}"/>
              </a:ext>
            </a:extLst>
          </xdr:cNvPr>
          <xdr:cNvSpPr>
            <a:spLocks noChangeShapeType="1"/>
          </xdr:cNvSpPr>
        </xdr:nvSpPr>
        <xdr:spPr bwMode="auto">
          <a:xfrm>
            <a:off x="441" y="183"/>
            <a:ext cx="153" cy="34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97" name="Line 125">
            <a:extLst>
              <a:ext uri="{FF2B5EF4-FFF2-40B4-BE49-F238E27FC236}">
                <a16:creationId xmlns:a16="http://schemas.microsoft.com/office/drawing/2014/main" id="{00000000-0008-0000-0500-00007D0C0000}"/>
              </a:ext>
            </a:extLst>
          </xdr:cNvPr>
          <xdr:cNvSpPr>
            <a:spLocks noChangeShapeType="1"/>
          </xdr:cNvSpPr>
        </xdr:nvSpPr>
        <xdr:spPr bwMode="auto">
          <a:xfrm>
            <a:off x="441" y="232"/>
            <a:ext cx="153" cy="36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201" name="Line 129">
            <a:extLst>
              <a:ext uri="{FF2B5EF4-FFF2-40B4-BE49-F238E27FC236}">
                <a16:creationId xmlns:a16="http://schemas.microsoft.com/office/drawing/2014/main" id="{00000000-0008-0000-0500-0000810C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4" y="173"/>
            <a:ext cx="189" cy="95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202" name="Line 130">
            <a:extLst>
              <a:ext uri="{FF2B5EF4-FFF2-40B4-BE49-F238E27FC236}">
                <a16:creationId xmlns:a16="http://schemas.microsoft.com/office/drawing/2014/main" id="{00000000-0008-0000-0500-0000820C0000}"/>
              </a:ext>
            </a:extLst>
          </xdr:cNvPr>
          <xdr:cNvSpPr>
            <a:spLocks noChangeShapeType="1"/>
          </xdr:cNvSpPr>
        </xdr:nvSpPr>
        <xdr:spPr bwMode="auto">
          <a:xfrm>
            <a:off x="594" y="217"/>
            <a:ext cx="1" cy="51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563983</xdr:colOff>
      <xdr:row>9</xdr:row>
      <xdr:rowOff>132254</xdr:rowOff>
    </xdr:from>
    <xdr:to>
      <xdr:col>9</xdr:col>
      <xdr:colOff>756692</xdr:colOff>
      <xdr:row>10</xdr:row>
      <xdr:rowOff>150689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12283" y="1684829"/>
          <a:ext cx="192709" cy="180360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9</xdr:col>
      <xdr:colOff>423890</xdr:colOff>
      <xdr:row>12</xdr:row>
      <xdr:rowOff>3666</xdr:rowOff>
    </xdr:from>
    <xdr:to>
      <xdr:col>9</xdr:col>
      <xdr:colOff>615370</xdr:colOff>
      <xdr:row>13</xdr:row>
      <xdr:rowOff>25277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5872190" y="2042016"/>
          <a:ext cx="191480" cy="183536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222406</xdr:colOff>
      <xdr:row>6</xdr:row>
      <xdr:rowOff>157670</xdr:rowOff>
    </xdr:from>
    <xdr:to>
      <xdr:col>11</xdr:col>
      <xdr:colOff>409576</xdr:colOff>
      <xdr:row>7</xdr:row>
      <xdr:rowOff>175257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7061356" y="1224470"/>
          <a:ext cx="187170" cy="179512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12</xdr:col>
      <xdr:colOff>121674</xdr:colOff>
      <xdr:row>9</xdr:row>
      <xdr:rowOff>138872</xdr:rowOff>
    </xdr:from>
    <xdr:to>
      <xdr:col>12</xdr:col>
      <xdr:colOff>300037</xdr:colOff>
      <xdr:row>10</xdr:row>
      <xdr:rowOff>157308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7665474" y="1691447"/>
          <a:ext cx="178363" cy="180361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12</xdr:col>
      <xdr:colOff>150205</xdr:colOff>
      <xdr:row>12</xdr:row>
      <xdr:rowOff>62670</xdr:rowOff>
    </xdr:from>
    <xdr:to>
      <xdr:col>12</xdr:col>
      <xdr:colOff>335645</xdr:colOff>
      <xdr:row>14</xdr:row>
      <xdr:rowOff>1917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7694005" y="2101020"/>
          <a:ext cx="185440" cy="263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9</xdr:col>
      <xdr:colOff>374047</xdr:colOff>
      <xdr:row>14</xdr:row>
      <xdr:rowOff>80963</xdr:rowOff>
    </xdr:from>
    <xdr:to>
      <xdr:col>9</xdr:col>
      <xdr:colOff>642939</xdr:colOff>
      <xdr:row>15</xdr:row>
      <xdr:rowOff>127429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5822347" y="2443163"/>
          <a:ext cx="268892" cy="208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8</xdr:col>
      <xdr:colOff>127275</xdr:colOff>
      <xdr:row>10</xdr:row>
      <xdr:rowOff>137058</xdr:rowOff>
    </xdr:from>
    <xdr:to>
      <xdr:col>8</xdr:col>
      <xdr:colOff>249419</xdr:colOff>
      <xdr:row>12</xdr:row>
      <xdr:rowOff>74625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4977088" y="1827746"/>
          <a:ext cx="122144" cy="25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308503</xdr:colOff>
      <xdr:row>8</xdr:row>
      <xdr:rowOff>6406</xdr:rowOff>
    </xdr:from>
    <xdr:to>
      <xdr:col>8</xdr:col>
      <xdr:colOff>418452</xdr:colOff>
      <xdr:row>9</xdr:row>
      <xdr:rowOff>145350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5158316" y="1411344"/>
          <a:ext cx="109949" cy="265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8</xdr:col>
      <xdr:colOff>462160</xdr:colOff>
      <xdr:row>9</xdr:row>
      <xdr:rowOff>1758</xdr:rowOff>
    </xdr:from>
    <xdr:to>
      <xdr:col>10</xdr:col>
      <xdr:colOff>485759</xdr:colOff>
      <xdr:row>12</xdr:row>
      <xdr:rowOff>20638</xdr:rowOff>
    </xdr:to>
    <xdr:sp macro="" textlink="">
      <xdr:nvSpPr>
        <xdr:cNvPr id="148" name="Freeform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 bwMode="auto">
        <a:xfrm>
          <a:off x="5319910" y="1554333"/>
          <a:ext cx="1414249" cy="504655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228093</xdr:colOff>
      <xdr:row>3</xdr:row>
      <xdr:rowOff>54790</xdr:rowOff>
    </xdr:from>
    <xdr:to>
      <xdr:col>13</xdr:col>
      <xdr:colOff>363745</xdr:colOff>
      <xdr:row>6</xdr:row>
      <xdr:rowOff>92102</xdr:rowOff>
    </xdr:to>
    <xdr:sp macro="" textlink="">
      <xdr:nvSpPr>
        <xdr:cNvPr id="150" name="Freeform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 bwMode="auto">
        <a:xfrm>
          <a:off x="7067043" y="635815"/>
          <a:ext cx="1459627" cy="523087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326127</xdr:colOff>
      <xdr:row>9</xdr:row>
      <xdr:rowOff>63217</xdr:rowOff>
    </xdr:from>
    <xdr:to>
      <xdr:col>8</xdr:col>
      <xdr:colOff>386677</xdr:colOff>
      <xdr:row>10</xdr:row>
      <xdr:rowOff>8429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CxnSpPr/>
      </xdr:nvCxnSpPr>
      <xdr:spPr bwMode="auto">
        <a:xfrm rot="5400000">
          <a:off x="5154234" y="1616861"/>
          <a:ext cx="103962" cy="60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47202</xdr:colOff>
      <xdr:row>10</xdr:row>
      <xdr:rowOff>35907</xdr:rowOff>
    </xdr:from>
    <xdr:to>
      <xdr:col>8</xdr:col>
      <xdr:colOff>352002</xdr:colOff>
      <xdr:row>10</xdr:row>
      <xdr:rowOff>37495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CxnSpPr/>
      </xdr:nvCxnSpPr>
      <xdr:spPr bwMode="auto">
        <a:xfrm rot="10800000">
          <a:off x="4897015" y="1726595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51418</xdr:colOff>
      <xdr:row>13</xdr:row>
      <xdr:rowOff>6406</xdr:rowOff>
    </xdr:from>
    <xdr:to>
      <xdr:col>8</xdr:col>
      <xdr:colOff>356218</xdr:colOff>
      <xdr:row>13</xdr:row>
      <xdr:rowOff>7994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CxnSpPr/>
      </xdr:nvCxnSpPr>
      <xdr:spPr bwMode="auto">
        <a:xfrm rot="10800000">
          <a:off x="4901231" y="2173344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233410</xdr:colOff>
      <xdr:row>10</xdr:row>
      <xdr:rowOff>42173</xdr:rowOff>
    </xdr:from>
    <xdr:to>
      <xdr:col>8</xdr:col>
      <xdr:colOff>233412</xdr:colOff>
      <xdr:row>11</xdr:row>
      <xdr:rowOff>37958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CxnSpPr/>
      </xdr:nvCxnSpPr>
      <xdr:spPr bwMode="auto">
        <a:xfrm rot="5400000" flipH="1" flipV="1">
          <a:off x="5005956" y="1810128"/>
          <a:ext cx="154535" cy="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232612</xdr:colOff>
      <xdr:row>12</xdr:row>
      <xdr:rowOff>21865</xdr:rowOff>
    </xdr:from>
    <xdr:to>
      <xdr:col>8</xdr:col>
      <xdr:colOff>234200</xdr:colOff>
      <xdr:row>13</xdr:row>
      <xdr:rowOff>9221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CxnSpPr/>
      </xdr:nvCxnSpPr>
      <xdr:spPr bwMode="auto">
        <a:xfrm rot="5400000">
          <a:off x="5010166" y="2102312"/>
          <a:ext cx="14610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437251</xdr:colOff>
      <xdr:row>7</xdr:row>
      <xdr:rowOff>193872</xdr:rowOff>
    </xdr:from>
    <xdr:to>
      <xdr:col>8</xdr:col>
      <xdr:colOff>500469</xdr:colOff>
      <xdr:row>8</xdr:row>
      <xdr:rowOff>92722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CxnSpPr/>
      </xdr:nvCxnSpPr>
      <xdr:spPr bwMode="auto">
        <a:xfrm rot="5400000" flipH="1" flipV="1">
          <a:off x="5270029" y="1417407"/>
          <a:ext cx="97288" cy="6321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415818</xdr:colOff>
      <xdr:row>14</xdr:row>
      <xdr:rowOff>31697</xdr:rowOff>
    </xdr:from>
    <xdr:to>
      <xdr:col>9</xdr:col>
      <xdr:colOff>433389</xdr:colOff>
      <xdr:row>15</xdr:row>
      <xdr:rowOff>14288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CxnSpPr/>
      </xdr:nvCxnSpPr>
      <xdr:spPr bwMode="auto">
        <a:xfrm rot="10800000">
          <a:off x="5273568" y="2393897"/>
          <a:ext cx="608121" cy="14451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638175</xdr:colOff>
      <xdr:row>15</xdr:row>
      <xdr:rowOff>57150</xdr:rowOff>
    </xdr:from>
    <xdr:to>
      <xdr:col>10</xdr:col>
      <xdr:colOff>437252</xdr:colOff>
      <xdr:row>15</xdr:row>
      <xdr:rowOff>198930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CxnSpPr/>
      </xdr:nvCxnSpPr>
      <xdr:spPr bwMode="auto">
        <a:xfrm>
          <a:off x="6086475" y="2581275"/>
          <a:ext cx="599177" cy="1417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17914</xdr:colOff>
      <xdr:row>13</xdr:row>
      <xdr:rowOff>66674</xdr:rowOff>
    </xdr:from>
    <xdr:to>
      <xdr:col>12</xdr:col>
      <xdr:colOff>204788</xdr:colOff>
      <xdr:row>15</xdr:row>
      <xdr:rowOff>193321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CxnSpPr/>
      </xdr:nvCxnSpPr>
      <xdr:spPr bwMode="auto">
        <a:xfrm rot="10800000" flipV="1">
          <a:off x="6856864" y="2266949"/>
          <a:ext cx="891724" cy="45049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319088</xdr:colOff>
      <xdr:row>10</xdr:row>
      <xdr:rowOff>110127</xdr:rowOff>
    </xdr:from>
    <xdr:to>
      <xdr:col>13</xdr:col>
      <xdr:colOff>474087</xdr:colOff>
      <xdr:row>13</xdr:row>
      <xdr:rowOff>14288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CxnSpPr/>
      </xdr:nvCxnSpPr>
      <xdr:spPr bwMode="auto">
        <a:xfrm flipV="1">
          <a:off x="7862888" y="1824627"/>
          <a:ext cx="774124" cy="38993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1466850</xdr:colOff>
      <xdr:row>4</xdr:row>
      <xdr:rowOff>95250</xdr:rowOff>
    </xdr:to>
    <xdr:pic>
      <xdr:nvPicPr>
        <xdr:cNvPr id="1042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5732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455"/>
  <sheetViews>
    <sheetView tabSelected="1" zoomScale="120" zoomScaleNormal="120" workbookViewId="0">
      <selection activeCell="B9" sqref="B9"/>
    </sheetView>
  </sheetViews>
  <sheetFormatPr defaultColWidth="8.85546875" defaultRowHeight="12.75" x14ac:dyDescent="0.2"/>
  <cols>
    <col min="1" max="1" width="8.85546875" style="8"/>
    <col min="2" max="2" width="114.28515625" style="2" customWidth="1"/>
    <col min="3" max="3" width="7.28515625" style="2" customWidth="1"/>
    <col min="4" max="6" width="8.85546875" style="8"/>
    <col min="7" max="7" width="34.42578125" style="8" customWidth="1"/>
    <col min="8" max="8" width="25.5703125" style="8" customWidth="1"/>
    <col min="9" max="9" width="16.140625" style="8" customWidth="1"/>
    <col min="10" max="16384" width="8.85546875" style="8"/>
  </cols>
  <sheetData>
    <row r="1" spans="1:3" x14ac:dyDescent="0.2">
      <c r="A1" s="2"/>
      <c r="C1" s="59"/>
    </row>
    <row r="2" spans="1:3" x14ac:dyDescent="0.2">
      <c r="A2" s="2"/>
    </row>
    <row r="3" spans="1:3" ht="20.25" x14ac:dyDescent="0.3">
      <c r="A3" s="59"/>
      <c r="B3" s="60" t="s">
        <v>84</v>
      </c>
    </row>
    <row r="4" spans="1:3" ht="20.25" x14ac:dyDescent="0.3">
      <c r="A4" s="2"/>
      <c r="C4" s="6"/>
    </row>
    <row r="5" spans="1:3" x14ac:dyDescent="0.2">
      <c r="A5" s="2"/>
    </row>
    <row r="6" spans="1:3" x14ac:dyDescent="0.2">
      <c r="A6" s="2"/>
    </row>
    <row r="7" spans="1:3" ht="25.5" x14ac:dyDescent="0.2">
      <c r="A7" s="2"/>
      <c r="B7" s="61" t="s">
        <v>90</v>
      </c>
    </row>
    <row r="8" spans="1:3" ht="15" x14ac:dyDescent="0.2">
      <c r="A8" s="2"/>
      <c r="B8" s="1"/>
    </row>
    <row r="9" spans="1:3" ht="15" x14ac:dyDescent="0.2">
      <c r="A9" s="2"/>
      <c r="B9" s="63" t="s">
        <v>88</v>
      </c>
      <c r="C9" s="64"/>
    </row>
    <row r="10" spans="1:3" x14ac:dyDescent="0.2">
      <c r="A10" s="2"/>
      <c r="B10" s="65"/>
      <c r="C10" s="64"/>
    </row>
    <row r="11" spans="1:3" x14ac:dyDescent="0.2">
      <c r="A11" s="2"/>
      <c r="B11" s="66" t="s">
        <v>80</v>
      </c>
      <c r="C11" s="64"/>
    </row>
    <row r="12" spans="1:3" x14ac:dyDescent="0.2">
      <c r="A12" s="2"/>
      <c r="B12" s="65"/>
      <c r="C12" s="64"/>
    </row>
    <row r="13" spans="1:3" ht="14.25" x14ac:dyDescent="0.2">
      <c r="A13" s="2"/>
      <c r="B13" s="63" t="s">
        <v>85</v>
      </c>
      <c r="C13" s="67"/>
    </row>
    <row r="14" spans="1:3" x14ac:dyDescent="0.2">
      <c r="A14" s="2"/>
      <c r="B14" s="63"/>
      <c r="C14" s="67"/>
    </row>
    <row r="15" spans="1:3" ht="17.25" customHeight="1" x14ac:dyDescent="0.2">
      <c r="A15" s="2"/>
      <c r="B15" s="68" t="s">
        <v>82</v>
      </c>
      <c r="C15" s="67"/>
    </row>
    <row r="16" spans="1:3" x14ac:dyDescent="0.2">
      <c r="A16" s="2"/>
      <c r="B16" s="63"/>
      <c r="C16" s="67"/>
    </row>
    <row r="17" spans="1:3" ht="45" customHeight="1" x14ac:dyDescent="0.2">
      <c r="A17" s="62"/>
      <c r="B17" s="69" t="s">
        <v>86</v>
      </c>
      <c r="C17" s="67"/>
    </row>
    <row r="18" spans="1:3" x14ac:dyDescent="0.2">
      <c r="A18" s="2"/>
      <c r="B18" s="63"/>
      <c r="C18" s="67"/>
    </row>
    <row r="19" spans="1:3" ht="14.25" x14ac:dyDescent="0.2">
      <c r="A19" s="2"/>
      <c r="B19" s="68" t="s">
        <v>81</v>
      </c>
      <c r="C19" s="67"/>
    </row>
    <row r="20" spans="1:3" x14ac:dyDescent="0.2">
      <c r="A20" s="2"/>
      <c r="B20" s="63"/>
      <c r="C20" s="67"/>
    </row>
    <row r="21" spans="1:3" ht="27" x14ac:dyDescent="0.2">
      <c r="A21" s="2"/>
      <c r="B21" s="69" t="s">
        <v>87</v>
      </c>
      <c r="C21" s="64"/>
    </row>
    <row r="22" spans="1:3" x14ac:dyDescent="0.2">
      <c r="A22" s="2"/>
      <c r="B22" s="63"/>
      <c r="C22" s="64"/>
    </row>
    <row r="23" spans="1:3" ht="28.5" x14ac:dyDescent="0.2">
      <c r="A23" s="2"/>
      <c r="B23" s="68" t="s">
        <v>83</v>
      </c>
      <c r="C23" s="64"/>
    </row>
    <row r="24" spans="1:3" x14ac:dyDescent="0.2">
      <c r="A24" s="2"/>
      <c r="B24" s="63"/>
      <c r="C24" s="64"/>
    </row>
    <row r="25" spans="1:3" ht="28.5" x14ac:dyDescent="0.2">
      <c r="A25" s="2"/>
      <c r="B25" s="72" t="s">
        <v>95</v>
      </c>
      <c r="C25" s="64"/>
    </row>
    <row r="26" spans="1:3" x14ac:dyDescent="0.2">
      <c r="A26" s="2"/>
      <c r="B26" s="70"/>
      <c r="C26" s="64"/>
    </row>
    <row r="27" spans="1:3" x14ac:dyDescent="0.2">
      <c r="A27" s="2"/>
      <c r="B27" s="15" t="s">
        <v>89</v>
      </c>
      <c r="C27" s="64"/>
    </row>
    <row r="28" spans="1:3" x14ac:dyDescent="0.2">
      <c r="A28" s="2"/>
      <c r="B28" s="71"/>
      <c r="C28" s="64"/>
    </row>
    <row r="29" spans="1:3" x14ac:dyDescent="0.2">
      <c r="A29" s="2"/>
      <c r="B29" s="71" t="s">
        <v>96</v>
      </c>
      <c r="C29" s="64"/>
    </row>
    <row r="30" spans="1:3" ht="11.25" customHeight="1" x14ac:dyDescent="0.2">
      <c r="A30" s="2"/>
    </row>
    <row r="31" spans="1:3" x14ac:dyDescent="0.2">
      <c r="B31" s="8"/>
      <c r="C31" s="8"/>
    </row>
    <row r="32" spans="1:3" x14ac:dyDescent="0.2">
      <c r="B32" s="8"/>
      <c r="C32" s="8"/>
    </row>
    <row r="33" spans="2:3" x14ac:dyDescent="0.2">
      <c r="B33" s="8"/>
      <c r="C33" s="8"/>
    </row>
    <row r="34" spans="2:3" x14ac:dyDescent="0.2">
      <c r="B34" s="8"/>
      <c r="C34" s="8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  <row r="308" spans="2:3" x14ac:dyDescent="0.2">
      <c r="B308" s="8"/>
      <c r="C308" s="8"/>
    </row>
    <row r="309" spans="2:3" x14ac:dyDescent="0.2">
      <c r="B309" s="8"/>
      <c r="C309" s="8"/>
    </row>
    <row r="310" spans="2:3" x14ac:dyDescent="0.2">
      <c r="B310" s="8"/>
      <c r="C310" s="8"/>
    </row>
    <row r="311" spans="2:3" x14ac:dyDescent="0.2">
      <c r="B311" s="8"/>
      <c r="C311" s="8"/>
    </row>
    <row r="312" spans="2:3" x14ac:dyDescent="0.2">
      <c r="B312" s="8"/>
      <c r="C312" s="8"/>
    </row>
    <row r="313" spans="2:3" x14ac:dyDescent="0.2">
      <c r="B313" s="8"/>
      <c r="C313" s="8"/>
    </row>
    <row r="314" spans="2:3" x14ac:dyDescent="0.2">
      <c r="B314" s="8"/>
      <c r="C314" s="8"/>
    </row>
    <row r="315" spans="2:3" x14ac:dyDescent="0.2">
      <c r="B315" s="8"/>
      <c r="C315" s="8"/>
    </row>
    <row r="316" spans="2:3" x14ac:dyDescent="0.2">
      <c r="B316" s="8"/>
      <c r="C316" s="8"/>
    </row>
    <row r="317" spans="2:3" x14ac:dyDescent="0.2">
      <c r="B317" s="8"/>
      <c r="C317" s="8"/>
    </row>
    <row r="318" spans="2:3" x14ac:dyDescent="0.2">
      <c r="B318" s="8"/>
      <c r="C318" s="8"/>
    </row>
    <row r="319" spans="2:3" x14ac:dyDescent="0.2">
      <c r="B319" s="8"/>
      <c r="C319" s="8"/>
    </row>
    <row r="320" spans="2:3" x14ac:dyDescent="0.2">
      <c r="B320" s="8"/>
      <c r="C320" s="8"/>
    </row>
    <row r="321" spans="2:3" x14ac:dyDescent="0.2">
      <c r="B321" s="8"/>
      <c r="C321" s="8"/>
    </row>
    <row r="322" spans="2:3" x14ac:dyDescent="0.2">
      <c r="B322" s="8"/>
      <c r="C322" s="8"/>
    </row>
    <row r="323" spans="2:3" x14ac:dyDescent="0.2">
      <c r="B323" s="8"/>
      <c r="C323" s="8"/>
    </row>
    <row r="324" spans="2:3" x14ac:dyDescent="0.2">
      <c r="B324" s="8"/>
      <c r="C324" s="8"/>
    </row>
    <row r="325" spans="2:3" x14ac:dyDescent="0.2">
      <c r="B325" s="8"/>
      <c r="C325" s="8"/>
    </row>
    <row r="326" spans="2:3" x14ac:dyDescent="0.2">
      <c r="B326" s="8"/>
      <c r="C326" s="8"/>
    </row>
    <row r="327" spans="2:3" x14ac:dyDescent="0.2">
      <c r="B327" s="8"/>
      <c r="C327" s="8"/>
    </row>
    <row r="328" spans="2:3" x14ac:dyDescent="0.2">
      <c r="B328" s="8"/>
      <c r="C328" s="8"/>
    </row>
    <row r="329" spans="2:3" x14ac:dyDescent="0.2">
      <c r="B329" s="8"/>
      <c r="C329" s="8"/>
    </row>
    <row r="330" spans="2:3" x14ac:dyDescent="0.2">
      <c r="B330" s="8"/>
      <c r="C330" s="8"/>
    </row>
    <row r="331" spans="2:3" x14ac:dyDescent="0.2">
      <c r="B331" s="8"/>
      <c r="C331" s="8"/>
    </row>
    <row r="332" spans="2:3" x14ac:dyDescent="0.2">
      <c r="B332" s="8"/>
      <c r="C332" s="8"/>
    </row>
    <row r="333" spans="2:3" x14ac:dyDescent="0.2">
      <c r="B333" s="8"/>
      <c r="C333" s="8"/>
    </row>
    <row r="334" spans="2:3" x14ac:dyDescent="0.2">
      <c r="B334" s="8"/>
      <c r="C334" s="8"/>
    </row>
    <row r="335" spans="2:3" x14ac:dyDescent="0.2">
      <c r="B335" s="8"/>
      <c r="C335" s="8"/>
    </row>
    <row r="336" spans="2:3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1:3" x14ac:dyDescent="0.2">
      <c r="B449" s="8"/>
      <c r="C449" s="8"/>
    </row>
    <row r="450" spans="1:3" x14ac:dyDescent="0.2">
      <c r="B450" s="8"/>
      <c r="C450" s="8"/>
    </row>
    <row r="451" spans="1:3" x14ac:dyDescent="0.2">
      <c r="B451" s="8"/>
      <c r="C451" s="8"/>
    </row>
    <row r="452" spans="1:3" x14ac:dyDescent="0.2">
      <c r="B452" s="8"/>
      <c r="C452" s="8"/>
    </row>
    <row r="453" spans="1:3" x14ac:dyDescent="0.2">
      <c r="B453" s="8"/>
      <c r="C453" s="8"/>
    </row>
    <row r="454" spans="1:3" x14ac:dyDescent="0.2">
      <c r="A454" s="19"/>
      <c r="B454" s="20"/>
    </row>
    <row r="455" spans="1:3" x14ac:dyDescent="0.2">
      <c r="B455" s="20"/>
      <c r="C455" s="4"/>
    </row>
  </sheetData>
  <sheetProtection sheet="1" objects="1" scenarios="1" selectLockedCells="1" selectUnlockedCells="1"/>
  <pageMargins left="0.7" right="0.7" top="0.75" bottom="0.75" header="0.3" footer="0.3"/>
  <pageSetup scale="95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3"/>
  <sheetViews>
    <sheetView zoomScale="120" zoomScaleNormal="120" workbookViewId="0">
      <selection activeCell="F3" sqref="F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61</v>
      </c>
    </row>
    <row r="4" spans="1:7" ht="6" customHeight="1" x14ac:dyDescent="0.2">
      <c r="A4" s="2"/>
    </row>
    <row r="5" spans="1:7" ht="15" x14ac:dyDescent="0.2">
      <c r="A5" s="2"/>
      <c r="E5" s="1"/>
    </row>
    <row r="6" spans="1:7" ht="5.45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9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2:7" x14ac:dyDescent="0.2">
      <c r="B449" s="8"/>
      <c r="C449" s="8"/>
      <c r="D449" s="8"/>
      <c r="E449" s="8"/>
      <c r="F449" s="8"/>
      <c r="G449" s="8"/>
    </row>
    <row r="450" spans="2:7" x14ac:dyDescent="0.2">
      <c r="B450" s="8"/>
      <c r="C450" s="8"/>
      <c r="D450" s="8"/>
      <c r="E450" s="8"/>
      <c r="F450" s="8"/>
      <c r="G450" s="8"/>
    </row>
    <row r="451" spans="2:7" x14ac:dyDescent="0.2">
      <c r="B451" s="8"/>
      <c r="C451" s="8"/>
      <c r="D451" s="8"/>
      <c r="E451" s="8"/>
      <c r="F451" s="8"/>
      <c r="G451" s="8"/>
    </row>
    <row r="452" spans="2:7" x14ac:dyDescent="0.2">
      <c r="B452" s="8"/>
      <c r="C452" s="8"/>
      <c r="D452" s="8"/>
      <c r="E452" s="8"/>
      <c r="F452" s="8"/>
      <c r="G452" s="8"/>
    </row>
    <row r="453" spans="2:7" x14ac:dyDescent="0.2">
      <c r="B453" s="8"/>
      <c r="C453" s="8"/>
      <c r="D453" s="8"/>
      <c r="E453" s="8"/>
      <c r="F453" s="8"/>
      <c r="G453" s="8"/>
    </row>
  </sheetData>
  <sheetProtection sheet="1" objects="1" scenarios="1" selectLockedCells="1" selectUnlockedCells="1"/>
  <phoneticPr fontId="0" type="noConversion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3"/>
  <sheetViews>
    <sheetView view="pageBreakPreview" topLeftCell="B1" zoomScale="120" zoomScaleNormal="100" zoomScaleSheetLayoutView="120" workbookViewId="0">
      <selection activeCell="G3" sqref="G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74</v>
      </c>
    </row>
    <row r="4" spans="1:7" ht="6" customHeight="1" x14ac:dyDescent="0.2">
      <c r="A4" s="2"/>
    </row>
    <row r="5" spans="1:7" ht="15" customHeight="1" x14ac:dyDescent="0.2">
      <c r="A5" s="2"/>
      <c r="E5" s="1"/>
    </row>
    <row r="6" spans="1:7" ht="6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customHeight="1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5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2:7" x14ac:dyDescent="0.2">
      <c r="B449" s="8"/>
      <c r="C449" s="8"/>
      <c r="D449" s="8"/>
      <c r="E449" s="8"/>
      <c r="F449" s="8"/>
      <c r="G449" s="8"/>
    </row>
    <row r="450" spans="2:7" x14ac:dyDescent="0.2">
      <c r="B450" s="8"/>
      <c r="C450" s="8"/>
      <c r="D450" s="8"/>
      <c r="E450" s="8"/>
      <c r="F450" s="8"/>
      <c r="G450" s="8"/>
    </row>
    <row r="451" spans="2:7" x14ac:dyDescent="0.2">
      <c r="B451" s="8"/>
      <c r="C451" s="8"/>
      <c r="D451" s="8"/>
      <c r="E451" s="8"/>
      <c r="F451" s="8"/>
      <c r="G451" s="8"/>
    </row>
    <row r="452" spans="2:7" x14ac:dyDescent="0.2">
      <c r="B452" s="8"/>
      <c r="C452" s="8"/>
      <c r="D452" s="8"/>
      <c r="E452" s="8"/>
      <c r="F452" s="8"/>
      <c r="G452" s="8"/>
    </row>
    <row r="453" spans="2:7" x14ac:dyDescent="0.2">
      <c r="B453" s="8"/>
      <c r="C453" s="8"/>
      <c r="D453" s="8"/>
      <c r="E453" s="8"/>
      <c r="F453" s="8"/>
      <c r="G453" s="8"/>
    </row>
  </sheetData>
  <sheetProtection sheet="1" objects="1" scenarios="1" selectLockedCells="1" selectUnlockedCells="1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1943"/>
  <sheetViews>
    <sheetView zoomScale="120" zoomScaleNormal="120" workbookViewId="0">
      <selection activeCell="E10" sqref="E10"/>
    </sheetView>
  </sheetViews>
  <sheetFormatPr defaultColWidth="8.85546875" defaultRowHeight="12.75" x14ac:dyDescent="0.2"/>
  <cols>
    <col min="1" max="1" width="8.85546875" style="8"/>
    <col min="2" max="3" width="8.85546875" style="2"/>
    <col min="4" max="4" width="9" style="2" customWidth="1"/>
    <col min="5" max="5" width="22.85546875" style="2" customWidth="1"/>
    <col min="6" max="6" width="4.57031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bestFit="1" customWidth="1"/>
    <col min="11" max="11" width="8.85546875" style="2"/>
    <col min="12" max="12" width="10.5703125" style="2" customWidth="1"/>
    <col min="13" max="13" width="9.28515625" style="2" customWidth="1"/>
    <col min="14" max="16384" width="8.85546875" style="8"/>
  </cols>
  <sheetData>
    <row r="1" spans="1:14" x14ac:dyDescent="0.2">
      <c r="A1" s="2"/>
      <c r="N1" s="2"/>
    </row>
    <row r="2" spans="1:14" ht="13.15" customHeight="1" x14ac:dyDescent="0.2">
      <c r="A2" s="2"/>
      <c r="B2" s="1"/>
      <c r="N2" s="2"/>
    </row>
    <row r="3" spans="1:14" ht="20.25" x14ac:dyDescent="0.3">
      <c r="A3" s="2"/>
      <c r="B3" s="1"/>
      <c r="E3" s="9" t="s">
        <v>71</v>
      </c>
      <c r="N3" s="2"/>
    </row>
    <row r="4" spans="1:14" x14ac:dyDescent="0.2">
      <c r="A4" s="2"/>
      <c r="N4" s="2"/>
    </row>
    <row r="5" spans="1:14" x14ac:dyDescent="0.2">
      <c r="A5" s="2"/>
      <c r="N5" s="2"/>
    </row>
    <row r="6" spans="1:14" x14ac:dyDescent="0.2">
      <c r="A6" s="2"/>
      <c r="N6" s="2"/>
    </row>
    <row r="7" spans="1:14" x14ac:dyDescent="0.2">
      <c r="A7" s="2"/>
      <c r="N7" s="2"/>
    </row>
    <row r="8" spans="1:14" ht="15.75" x14ac:dyDescent="0.25">
      <c r="A8" s="2"/>
      <c r="B8" s="13" t="s">
        <v>4</v>
      </c>
      <c r="N8" s="2"/>
    </row>
    <row r="9" spans="1:14" ht="10.15" customHeight="1" x14ac:dyDescent="0.2">
      <c r="A9" s="2"/>
      <c r="N9" s="2"/>
    </row>
    <row r="10" spans="1:14" x14ac:dyDescent="0.2">
      <c r="A10" s="2"/>
      <c r="B10" s="31" t="s">
        <v>46</v>
      </c>
      <c r="C10" s="31"/>
      <c r="E10" s="32">
        <v>0</v>
      </c>
      <c r="N10" s="2"/>
    </row>
    <row r="11" spans="1:14" x14ac:dyDescent="0.2">
      <c r="A11" s="2"/>
      <c r="B11" s="31" t="s">
        <v>57</v>
      </c>
      <c r="C11" s="31"/>
      <c r="E11" s="32">
        <v>0</v>
      </c>
      <c r="N11" s="2"/>
    </row>
    <row r="12" spans="1:14" x14ac:dyDescent="0.2">
      <c r="A12" s="2"/>
      <c r="B12" s="31" t="s">
        <v>47</v>
      </c>
      <c r="C12" s="31"/>
      <c r="E12" s="32">
        <v>0</v>
      </c>
      <c r="N12" s="2"/>
    </row>
    <row r="13" spans="1:14" x14ac:dyDescent="0.2">
      <c r="A13" s="2"/>
      <c r="B13" s="31" t="s">
        <v>77</v>
      </c>
      <c r="C13" s="31"/>
      <c r="E13" s="32">
        <v>0</v>
      </c>
      <c r="N13" s="2"/>
    </row>
    <row r="14" spans="1:14" x14ac:dyDescent="0.2">
      <c r="A14" s="2"/>
      <c r="B14" s="31" t="s">
        <v>59</v>
      </c>
      <c r="C14" s="31"/>
      <c r="E14" s="33">
        <v>0</v>
      </c>
      <c r="N14" s="2"/>
    </row>
    <row r="15" spans="1:14" x14ac:dyDescent="0.2">
      <c r="A15" s="2"/>
      <c r="E15" s="25"/>
      <c r="N15" s="2"/>
    </row>
    <row r="16" spans="1:14" ht="15.75" x14ac:dyDescent="0.25">
      <c r="A16" s="2"/>
      <c r="B16" s="13" t="s">
        <v>50</v>
      </c>
      <c r="E16" s="25"/>
      <c r="N16" s="27"/>
    </row>
    <row r="17" spans="1:14" x14ac:dyDescent="0.2">
      <c r="A17" s="2"/>
      <c r="E17" s="26"/>
      <c r="N17" s="27"/>
    </row>
    <row r="18" spans="1:14" x14ac:dyDescent="0.2">
      <c r="A18" s="2"/>
      <c r="B18" s="15" t="s">
        <v>66</v>
      </c>
      <c r="E18" s="28">
        <v>15</v>
      </c>
      <c r="F18" s="21">
        <f>LOOKUP(E18,'Form Data'!E10:F14,'Form Data'!F10:F14)</f>
        <v>1</v>
      </c>
      <c r="G18" s="79"/>
      <c r="N18" s="27"/>
    </row>
    <row r="19" spans="1:14" x14ac:dyDescent="0.2">
      <c r="A19" s="2"/>
      <c r="B19" s="15" t="s">
        <v>67</v>
      </c>
      <c r="E19" s="28">
        <v>5</v>
      </c>
      <c r="F19" s="22">
        <f>E19</f>
        <v>5</v>
      </c>
      <c r="G19" s="80"/>
      <c r="N19" s="27"/>
    </row>
    <row r="20" spans="1:14" x14ac:dyDescent="0.2">
      <c r="A20" s="2"/>
      <c r="B20" s="2" t="s">
        <v>6</v>
      </c>
      <c r="E20" s="29" t="s">
        <v>65</v>
      </c>
      <c r="F20" s="24">
        <f>LOOKUP(E20,'Form Data'!B453:C454,'Form Data'!C453:C454)</f>
        <v>1.25</v>
      </c>
      <c r="G20" s="81"/>
      <c r="N20" s="27"/>
    </row>
    <row r="21" spans="1:14" x14ac:dyDescent="0.2">
      <c r="A21" s="2"/>
      <c r="F21" s="23"/>
      <c r="G21" s="79"/>
      <c r="N21" s="27"/>
    </row>
    <row r="22" spans="1:14" x14ac:dyDescent="0.2">
      <c r="A22" s="2"/>
      <c r="B22" s="3" t="s">
        <v>75</v>
      </c>
      <c r="F22" s="21"/>
      <c r="G22" s="79"/>
      <c r="I22" s="3" t="s">
        <v>51</v>
      </c>
      <c r="N22" s="27"/>
    </row>
    <row r="23" spans="1:14" x14ac:dyDescent="0.2">
      <c r="A23" s="2"/>
      <c r="B23" s="2" t="s">
        <v>0</v>
      </c>
      <c r="E23" s="30" t="s">
        <v>13</v>
      </c>
      <c r="F23" s="24">
        <f>LOOKUP(E23,'Form Data'!G$456:H$473,'Form Data'!H$456:H$473)</f>
        <v>1.2</v>
      </c>
      <c r="G23" s="81"/>
      <c r="I23" s="2" t="s">
        <v>0</v>
      </c>
      <c r="J23" s="16">
        <f>((3.1416)*(E13^2)/2)*E14</f>
        <v>0</v>
      </c>
      <c r="N23" s="2"/>
    </row>
    <row r="24" spans="1:14" x14ac:dyDescent="0.2">
      <c r="A24" s="2"/>
      <c r="B24" s="2" t="s">
        <v>1</v>
      </c>
      <c r="E24" s="30" t="s">
        <v>18</v>
      </c>
      <c r="F24" s="24">
        <f>LOOKUP(E24,'Form Data'!G$456:H$473,'Form Data'!H$456:H$473)</f>
        <v>0.57999999999999996</v>
      </c>
      <c r="G24" s="81"/>
      <c r="I24" s="2" t="s">
        <v>1</v>
      </c>
      <c r="J24" s="16">
        <f>E12*E10*E14</f>
        <v>0</v>
      </c>
      <c r="N24" s="2"/>
    </row>
    <row r="25" spans="1:14" x14ac:dyDescent="0.2">
      <c r="A25" s="2"/>
      <c r="B25" s="2" t="s">
        <v>2</v>
      </c>
      <c r="E25" s="30" t="s">
        <v>15</v>
      </c>
      <c r="F25" s="24">
        <f>LOOKUP(E25,'Form Data'!G$456:H$473,'Form Data'!H$456:H$473)</f>
        <v>0.51</v>
      </c>
      <c r="G25" s="81"/>
      <c r="I25" s="2" t="s">
        <v>2</v>
      </c>
      <c r="J25" s="16">
        <f>E12*E11*E14</f>
        <v>0</v>
      </c>
      <c r="N25" s="2"/>
    </row>
    <row r="26" spans="1:14" x14ac:dyDescent="0.2">
      <c r="A26" s="2"/>
      <c r="B26" s="2" t="s">
        <v>5</v>
      </c>
      <c r="E26" s="30" t="s">
        <v>9</v>
      </c>
      <c r="F26" s="24">
        <f>LOOKUP(E26,'Form Data'!B$10:C$17,'Form Data'!C$10:C$17)</f>
        <v>1.2</v>
      </c>
      <c r="G26" s="81"/>
      <c r="I26" s="2" t="s">
        <v>5</v>
      </c>
      <c r="J26" s="16">
        <f>3.1416*E13*E11*E14</f>
        <v>0</v>
      </c>
      <c r="N26" s="2"/>
    </row>
    <row r="27" spans="1:14" x14ac:dyDescent="0.2">
      <c r="A27" s="2"/>
      <c r="F27" s="23"/>
      <c r="G27" s="79"/>
      <c r="I27" s="2" t="s">
        <v>3</v>
      </c>
      <c r="J27" s="16">
        <f xml:space="preserve"> (J23+J24)*E11</f>
        <v>0</v>
      </c>
      <c r="N27" s="2"/>
    </row>
    <row r="28" spans="1:14" x14ac:dyDescent="0.2">
      <c r="A28" s="2"/>
      <c r="B28" s="3" t="s">
        <v>76</v>
      </c>
      <c r="F28" s="23"/>
      <c r="G28" s="79"/>
      <c r="J28" s="18"/>
      <c r="N28" s="2"/>
    </row>
    <row r="29" spans="1:14" x14ac:dyDescent="0.2">
      <c r="A29" s="2"/>
      <c r="B29" s="2" t="s">
        <v>0</v>
      </c>
      <c r="E29" s="30" t="s">
        <v>42</v>
      </c>
      <c r="F29" s="21">
        <f>LOOKUP(E29,'Form Data'!$B$32:C$36,'Form Data'!C$32:C$36)</f>
        <v>1.03</v>
      </c>
      <c r="G29" s="79"/>
      <c r="I29" s="3" t="s">
        <v>55</v>
      </c>
      <c r="J29" s="18"/>
      <c r="N29" s="2"/>
    </row>
    <row r="30" spans="1:14" ht="13.5" thickBot="1" x14ac:dyDescent="0.25">
      <c r="A30" s="2"/>
      <c r="B30" s="2" t="s">
        <v>1</v>
      </c>
      <c r="E30" s="30" t="s">
        <v>42</v>
      </c>
      <c r="F30" s="21">
        <f>LOOKUP(E30,'Form Data'!B$32:C$36,'Form Data'!C$32:C$36)</f>
        <v>1.03</v>
      </c>
      <c r="G30" s="79"/>
      <c r="I30" s="2" t="s">
        <v>0</v>
      </c>
      <c r="J30" s="16">
        <f xml:space="preserve"> (2*J23)*F23*F19*F29</f>
        <v>0</v>
      </c>
      <c r="N30" s="2"/>
    </row>
    <row r="31" spans="1:14" x14ac:dyDescent="0.2">
      <c r="A31" s="2"/>
      <c r="B31" s="2" t="s">
        <v>2</v>
      </c>
      <c r="E31" s="30" t="s">
        <v>42</v>
      </c>
      <c r="F31" s="21">
        <f>LOOKUP(E31,'Form Data'!B$32:C$36,'Form Data'!C$32:C$36)</f>
        <v>1.03</v>
      </c>
      <c r="G31" s="79"/>
      <c r="I31" s="2" t="s">
        <v>1</v>
      </c>
      <c r="J31" s="16">
        <f xml:space="preserve"> (2*J24)*F24*F19*F30</f>
        <v>0</v>
      </c>
      <c r="L31" s="74" t="s">
        <v>92</v>
      </c>
      <c r="M31" s="46"/>
      <c r="N31" s="47">
        <f>ROUNDUP(J35/220000,0)</f>
        <v>0</v>
      </c>
    </row>
    <row r="32" spans="1:14" ht="13.5" thickBot="1" x14ac:dyDescent="0.25">
      <c r="A32" s="2"/>
      <c r="B32" s="2" t="s">
        <v>5</v>
      </c>
      <c r="E32" s="30" t="s">
        <v>42</v>
      </c>
      <c r="F32" s="21">
        <f>LOOKUP(E32,'Form Data'!B$32:C$36,'Form Data'!C$32:C$36)</f>
        <v>1.03</v>
      </c>
      <c r="G32" s="79"/>
      <c r="I32" s="2" t="s">
        <v>2</v>
      </c>
      <c r="J32" s="16">
        <f>(2*J25)*F25*F19*F31</f>
        <v>0</v>
      </c>
      <c r="L32" s="73" t="s">
        <v>91</v>
      </c>
      <c r="M32" s="48"/>
      <c r="N32" s="49">
        <f>ROUNDUP(J35/120000,0)</f>
        <v>0</v>
      </c>
    </row>
    <row r="33" spans="1:14" ht="13.5" thickBot="1" x14ac:dyDescent="0.25">
      <c r="A33" s="2"/>
      <c r="G33" s="82"/>
      <c r="I33" s="2" t="s">
        <v>5</v>
      </c>
      <c r="J33" s="16">
        <f>J26*F26*F19*F32</f>
        <v>0</v>
      </c>
      <c r="L33" s="44"/>
      <c r="M33" s="45"/>
      <c r="N33" s="2"/>
    </row>
    <row r="34" spans="1:14" ht="13.5" thickBot="1" x14ac:dyDescent="0.25">
      <c r="A34" s="2"/>
      <c r="G34" s="82"/>
      <c r="I34" s="2" t="s">
        <v>62</v>
      </c>
      <c r="J34" s="16">
        <f xml:space="preserve"> 0.018*F20*J27*F19*F18</f>
        <v>0</v>
      </c>
      <c r="L34" s="87" t="s">
        <v>94</v>
      </c>
      <c r="M34" s="88"/>
      <c r="N34" s="89">
        <f>ROUNDUP(J35/400000,0)</f>
        <v>0</v>
      </c>
    </row>
    <row r="35" spans="1:14" x14ac:dyDescent="0.2">
      <c r="A35" s="2"/>
      <c r="G35" s="82"/>
      <c r="I35" s="12" t="s">
        <v>56</v>
      </c>
      <c r="J35" s="17">
        <f>SUM(J30:J34)</f>
        <v>0</v>
      </c>
      <c r="N35" s="2"/>
    </row>
    <row r="36" spans="1:14" x14ac:dyDescent="0.2">
      <c r="A36" s="2"/>
      <c r="G36" s="82"/>
      <c r="N36" s="2"/>
    </row>
    <row r="37" spans="1:14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4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4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4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4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4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4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4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13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2:13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2:13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2:13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2:13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2:13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2:13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2:13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2:13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2:13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2:13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2:13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2:13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2:13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2:13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2:13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2:13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2:13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2:13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2:13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2:13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2:13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2:13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2:13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2:13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2:13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2:13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2:13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2:13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2:13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2:13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2:13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2:13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2:13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2:13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2:13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2:13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2:13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2:13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2:13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2:13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2:13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2:13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2:13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2:13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2:13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2:13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2:13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2:13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2:13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2:13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2:13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2:13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2:13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2:13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2:13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2:13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2:13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2:13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2:13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2:13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2:13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2:13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2:13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2:13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2:13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2:13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2:13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2:13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2:13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2:13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2:13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2:13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2:13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2:13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2:13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2:13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2:13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2:13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2:13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2:13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2:13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2:13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2:13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2:13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2:13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2:13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2:13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2:13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2:13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2:13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2:13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2:13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2:13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2:13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2:13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2:13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2:13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2:13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2:13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2:13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2:13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2:13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2:13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2:13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2:13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2:13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2:13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2:13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2:13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2:13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2:13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2:13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2:13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2:13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2:13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2:13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2:13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2:13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2:13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2:13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2:13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2:13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2:13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2:13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2:13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2:13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2:13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2:13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2:13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2:13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2:13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2:13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2:13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2:13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2:13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2:13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2:13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2:13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2:13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2:13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2:13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2:13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2:13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2:13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2:13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2:13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2:13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2:13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2:13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2:13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2:13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2:13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2:13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2:13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2:13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2:13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2:13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2:13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2:13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2:13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2:13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2:13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2:13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2:13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2:13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2:13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2:13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2:13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2:13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2:13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2:13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2:13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2:13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2:13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2:13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2:13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2:13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2:13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2:13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2:13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2:13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2:13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2:13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2:13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2:13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2:13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2:13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2:13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2:13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2:13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2:13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2:13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2:13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2:13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2:13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2:13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2:13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2:13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2:13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2:13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2:13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2:13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2:13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2:13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2:13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2:13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2:13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2:13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2:13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2:13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2:13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2:13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2:13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2:13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2:13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2:13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2:13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2:13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2:13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2:13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2:13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2:13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2:13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2:13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2:13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2:13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2:13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2:13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2:13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2:13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2:13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2:13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2:13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2:13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2:13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2:13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2:13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2:13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2:13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2:13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2:13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2:13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2:13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2:13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2:13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2:13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2:13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2:13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2:13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2:13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2:13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2:13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2:13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2:13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2:13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2:13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2:13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2:13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2:13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2:13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2:13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2:13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2:13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2:13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2:13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2:13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2:13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2:13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2:13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2:13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2:13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2:13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2:13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2:13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2:13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2:13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2:13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2:13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2:13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2:13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2:13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2:13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2:13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2:13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2:13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2:13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2:13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2:13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2:13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2:13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2:13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2:13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2:13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2:13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2:13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2:13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2:13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2:13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2:13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2:13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2:13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2:13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2:13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2:13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2:13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2:13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2:13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2:13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2:13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2:13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2:13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2:13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2:13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2:13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2:13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2:13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2:13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2:13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2:13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2:13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2:13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2:13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2:13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2:13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2:13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2:13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2:13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2:13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2:13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2:13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2:13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2:13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2:13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2:13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2:13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2:13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2:13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2:13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2:13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2:13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2:13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2:13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2:13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2:13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2:13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2:13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2:13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2:13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2:13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2:13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2:13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2:13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2:13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2:13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2:13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2:13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2:13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2:13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2:13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2:13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2:13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2:13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2:13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2:13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2:13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2:13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2:13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2:13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2:13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2:13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2:13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2:13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2:13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2:13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2:13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2:13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2:13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2:13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2:13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2:13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2:13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2:13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2:13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2:13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2:13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2:13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2:13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2:13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2:13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2:13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2:13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2:13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2:13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2:13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2:13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2:13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2:13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2:13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2:13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2:13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2:13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2:13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2:13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2:13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2:13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2:13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2:13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2:13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2:13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2:13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2:13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2:13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2:13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2:13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2:13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2:13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2:13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2:13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2:13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2:13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2:13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2:13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2:13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2:13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2:13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2:13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2:13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2:13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2:13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2:13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2:13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2:13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2:13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2:13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2:13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2:13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2:13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2:13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2:13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2:13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2:13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2:13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2:13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2:13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2:13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2:13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2:13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2:13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2:13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2:13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2:13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2:13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2:13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2:13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2:13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2:13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2:13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2:13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2:13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2:13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2:13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2:13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2:13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2:13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2:13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2:13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2:13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2:13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2:13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2:13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2:13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2:13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2:13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2:13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2:13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2:13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2:13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2:13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2:13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2:13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2:13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2:13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2:13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2:13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2:13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2:13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2:13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2:13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2:13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2:13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2:13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2:13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2:13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2:13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2:13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2:13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2:13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2:13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2:13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2:13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2:13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2:13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2:13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2:13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2:13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2:13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2:13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2:13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2:13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2:13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2:13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2:13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2:13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2:13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2:13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2:13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2:13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2:13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2:13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2:13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2:13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2:13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2:13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2:13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2:13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2:13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2:13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2:13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2:13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2:13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2:13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2:13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2:13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2:13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2:13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2:13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2:13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2:13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2:13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2:13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2:13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2:13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2:13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2:13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2:13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2:13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2:13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2:13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2:13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2:13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2:13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2:13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2:13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2:13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2:13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2:13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2:13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2:13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2:13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2:13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2:13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2:13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2:13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2:13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2:13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2:13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2:13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2:13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2:13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2:13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2:13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2:13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2:13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2:13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2:13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2:13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2:13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2:13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2:13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2:13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2:13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2:13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2:13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2:13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2:13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2:13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2:13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2:13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2:13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2:13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2:13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2:13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2:13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2:13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2:13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</row>
    <row r="731" spans="2:13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</row>
    <row r="732" spans="2:13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</row>
    <row r="733" spans="2:13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2:13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2:13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2:13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2:13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2:13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2:13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2:13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2:13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2:13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2:13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2:13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2:13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2:13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2:13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2:13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2:13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2:13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2:13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2:13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</row>
    <row r="753" spans="2:13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</row>
    <row r="754" spans="2:13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</row>
    <row r="755" spans="2:13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</row>
    <row r="756" spans="2:13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2:13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2:13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2:13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2:13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2:13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2:13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2:13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2:13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2:13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2:13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2:13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2:13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2:13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2:13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2:13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2:13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2:13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2:13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</row>
    <row r="775" spans="2:13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</row>
    <row r="776" spans="2:13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</row>
    <row r="777" spans="2:13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</row>
    <row r="778" spans="2:13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</row>
    <row r="779" spans="2:13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2:13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2:13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2:13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2:13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2:13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2:13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2:13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2:13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2:13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2:13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2:13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2:13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2:13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2:13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2:13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2:13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2:13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</row>
    <row r="797" spans="2:13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</row>
    <row r="798" spans="2:13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</row>
    <row r="799" spans="2:13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</row>
    <row r="800" spans="2:13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</row>
    <row r="801" spans="2:13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2:13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</row>
    <row r="803" spans="2:13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</row>
    <row r="804" spans="2:13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</row>
    <row r="805" spans="2:13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</row>
    <row r="806" spans="2:13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</row>
    <row r="807" spans="2:13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</row>
    <row r="808" spans="2:13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</row>
    <row r="809" spans="2:13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</row>
    <row r="810" spans="2:13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</row>
    <row r="811" spans="2:13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</row>
    <row r="812" spans="2:13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</row>
    <row r="813" spans="2:13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</row>
    <row r="814" spans="2:13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</row>
    <row r="815" spans="2:13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</row>
    <row r="816" spans="2:13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</row>
    <row r="817" spans="2:13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</row>
    <row r="818" spans="2:13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</row>
    <row r="819" spans="2:13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</row>
    <row r="820" spans="2:13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</row>
    <row r="821" spans="2:13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</row>
    <row r="822" spans="2:13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</row>
    <row r="823" spans="2:13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</row>
    <row r="824" spans="2:13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</row>
    <row r="825" spans="2:13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</row>
    <row r="826" spans="2:13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</row>
    <row r="827" spans="2:13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</row>
    <row r="828" spans="2:13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</row>
    <row r="829" spans="2:13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</row>
    <row r="830" spans="2:13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</row>
    <row r="831" spans="2:13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</row>
    <row r="832" spans="2:13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</row>
    <row r="833" spans="2:13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</row>
    <row r="834" spans="2:13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</row>
    <row r="835" spans="2:13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</row>
    <row r="836" spans="2:13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</row>
    <row r="837" spans="2:13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</row>
    <row r="838" spans="2:13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</row>
    <row r="839" spans="2:13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</row>
    <row r="840" spans="2:13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</row>
    <row r="841" spans="2:13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</row>
    <row r="842" spans="2:13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</row>
    <row r="843" spans="2:13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</row>
    <row r="844" spans="2:13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</row>
    <row r="845" spans="2:13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2:13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2:13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2:13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2:13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2:13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2:13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</row>
    <row r="852" spans="2:13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</row>
    <row r="853" spans="2:13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</row>
    <row r="854" spans="2:13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</row>
    <row r="855" spans="2:13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</row>
    <row r="856" spans="2:13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</row>
    <row r="857" spans="2:13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</row>
    <row r="858" spans="2:13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</row>
    <row r="859" spans="2:13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</row>
    <row r="860" spans="2:13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</row>
    <row r="861" spans="2:13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</row>
    <row r="862" spans="2:13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</row>
    <row r="863" spans="2:13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</row>
    <row r="864" spans="2:13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</row>
    <row r="865" spans="2:13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</row>
    <row r="866" spans="2:13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</row>
    <row r="867" spans="2:13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</row>
    <row r="868" spans="2:13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</row>
    <row r="869" spans="2:13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</row>
    <row r="870" spans="2:13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</row>
    <row r="871" spans="2:13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</row>
    <row r="872" spans="2:13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</row>
    <row r="873" spans="2:13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</row>
    <row r="874" spans="2:13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</row>
    <row r="875" spans="2:13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</row>
    <row r="876" spans="2:13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</row>
    <row r="877" spans="2:13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</row>
    <row r="878" spans="2:13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</row>
    <row r="879" spans="2:13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</row>
    <row r="880" spans="2:13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</row>
    <row r="881" spans="2:13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</row>
    <row r="882" spans="2:13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</row>
    <row r="883" spans="2:13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</row>
    <row r="884" spans="2:13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</row>
    <row r="885" spans="2:13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</row>
    <row r="886" spans="2:13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</row>
    <row r="887" spans="2:13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</row>
    <row r="888" spans="2:13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</row>
    <row r="889" spans="2:13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</row>
    <row r="890" spans="2:13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</row>
    <row r="891" spans="2:13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</row>
    <row r="892" spans="2:13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</row>
    <row r="893" spans="2:13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</row>
    <row r="894" spans="2:13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</row>
    <row r="895" spans="2:13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</row>
    <row r="896" spans="2:13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</row>
    <row r="897" spans="2:13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</row>
    <row r="898" spans="2:13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</row>
    <row r="899" spans="2:13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</row>
    <row r="900" spans="2:13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</row>
    <row r="901" spans="2:13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</row>
    <row r="902" spans="2:13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</row>
    <row r="903" spans="2:13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</row>
    <row r="904" spans="2:13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</row>
    <row r="905" spans="2:13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</row>
    <row r="906" spans="2:13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</row>
    <row r="907" spans="2:13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</row>
    <row r="908" spans="2:13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</row>
    <row r="909" spans="2:13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</row>
    <row r="910" spans="2:13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</row>
    <row r="911" spans="2:13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</row>
    <row r="912" spans="2:13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</row>
    <row r="913" spans="2:13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</row>
    <row r="914" spans="2:13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</row>
    <row r="915" spans="2:13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</row>
    <row r="916" spans="2:13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</row>
    <row r="917" spans="2:13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</row>
    <row r="918" spans="2:13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</row>
    <row r="919" spans="2:13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</row>
    <row r="920" spans="2:13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</row>
    <row r="921" spans="2:13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</row>
    <row r="922" spans="2:13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</row>
    <row r="923" spans="2:13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</row>
    <row r="924" spans="2:13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</row>
    <row r="925" spans="2:13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</row>
    <row r="926" spans="2:13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</row>
    <row r="927" spans="2:13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</row>
    <row r="928" spans="2:13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</row>
    <row r="929" spans="2:13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</row>
    <row r="930" spans="2:13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</row>
    <row r="931" spans="2:13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</row>
    <row r="932" spans="2:13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</row>
    <row r="933" spans="2:13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</row>
    <row r="934" spans="2:13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</row>
    <row r="935" spans="2:13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</row>
    <row r="936" spans="2:13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</row>
    <row r="937" spans="2:13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</row>
    <row r="938" spans="2:13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</row>
    <row r="939" spans="2:13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</row>
    <row r="940" spans="2:13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</row>
    <row r="941" spans="2:13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</row>
    <row r="942" spans="2:13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</row>
    <row r="943" spans="2:13" x14ac:dyDescent="0.2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</row>
    <row r="944" spans="2:13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</row>
    <row r="945" spans="2:13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</row>
    <row r="946" spans="2:13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</row>
    <row r="947" spans="2:13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</row>
    <row r="948" spans="2:13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</row>
    <row r="949" spans="2:13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</row>
    <row r="950" spans="2:13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</row>
    <row r="951" spans="2:13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</row>
    <row r="952" spans="2:13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</row>
    <row r="953" spans="2:13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</row>
    <row r="954" spans="2:13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</row>
    <row r="955" spans="2:13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</row>
    <row r="956" spans="2:13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</row>
    <row r="957" spans="2:13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</row>
    <row r="958" spans="2:13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</row>
    <row r="959" spans="2:13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</row>
    <row r="960" spans="2:13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</row>
    <row r="961" spans="2:13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</row>
    <row r="962" spans="2:13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</row>
    <row r="963" spans="2:13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</row>
    <row r="964" spans="2:13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</row>
    <row r="965" spans="2:13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</row>
    <row r="966" spans="2:13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</row>
    <row r="967" spans="2:13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</row>
    <row r="968" spans="2:13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</row>
    <row r="969" spans="2:13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</row>
    <row r="970" spans="2:13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</row>
    <row r="971" spans="2:13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</row>
    <row r="972" spans="2:13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</row>
    <row r="973" spans="2:13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</row>
    <row r="974" spans="2:13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</row>
    <row r="975" spans="2:13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</row>
    <row r="976" spans="2:13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</row>
    <row r="977" spans="2:13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</row>
    <row r="978" spans="2:13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</row>
    <row r="979" spans="2:13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</row>
    <row r="980" spans="2:13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</row>
    <row r="981" spans="2:13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</row>
    <row r="982" spans="2:13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</row>
    <row r="983" spans="2:13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</row>
    <row r="984" spans="2:13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</row>
    <row r="985" spans="2:13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</row>
    <row r="986" spans="2:13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</row>
    <row r="987" spans="2:13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</row>
    <row r="988" spans="2:13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</row>
    <row r="989" spans="2:13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</row>
    <row r="990" spans="2:13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</row>
    <row r="991" spans="2:13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</row>
    <row r="992" spans="2:13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</row>
    <row r="993" spans="2:13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</row>
    <row r="994" spans="2:13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</row>
    <row r="995" spans="2:13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</row>
    <row r="996" spans="2:13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</row>
    <row r="997" spans="2:13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</row>
    <row r="998" spans="2:13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</row>
    <row r="999" spans="2:13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</row>
    <row r="1000" spans="2:13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</row>
    <row r="1001" spans="2:13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</row>
    <row r="1002" spans="2:13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</row>
    <row r="1003" spans="2:13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</row>
    <row r="1004" spans="2:13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</row>
    <row r="1005" spans="2:13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</row>
    <row r="1006" spans="2:13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</row>
    <row r="1007" spans="2:13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</row>
    <row r="1008" spans="2:13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</row>
    <row r="1009" spans="2:13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</row>
    <row r="1010" spans="2:13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</row>
    <row r="1011" spans="2:13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</row>
    <row r="1012" spans="2:13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</row>
    <row r="1013" spans="2:13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</row>
    <row r="1014" spans="2:13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</row>
    <row r="1015" spans="2:13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</row>
    <row r="1016" spans="2:13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</row>
    <row r="1017" spans="2:13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</row>
    <row r="1018" spans="2:13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</row>
    <row r="1019" spans="2:13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</row>
    <row r="1020" spans="2:13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</row>
    <row r="1021" spans="2:13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</row>
    <row r="1022" spans="2:13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</row>
    <row r="1023" spans="2:13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</row>
    <row r="1024" spans="2:13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</row>
    <row r="1025" spans="2:13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</row>
    <row r="1026" spans="2:13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</row>
    <row r="1027" spans="2:13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</row>
    <row r="1028" spans="2:13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</row>
    <row r="1029" spans="2:13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</row>
    <row r="1030" spans="2:13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</row>
    <row r="1031" spans="2:13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</row>
    <row r="1032" spans="2:13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</row>
    <row r="1033" spans="2:13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</row>
    <row r="1034" spans="2:13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</row>
    <row r="1035" spans="2:13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</row>
    <row r="1036" spans="2:13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</row>
    <row r="1037" spans="2:13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</row>
    <row r="1038" spans="2:13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</row>
    <row r="1039" spans="2:13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</row>
    <row r="1040" spans="2:13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</row>
    <row r="1041" spans="2:13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</row>
    <row r="1042" spans="2:13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</row>
    <row r="1043" spans="2:13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</row>
    <row r="1044" spans="2:13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</row>
    <row r="1045" spans="2:13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</row>
    <row r="1046" spans="2:13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</row>
    <row r="1047" spans="2:13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</row>
    <row r="1048" spans="2:13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</row>
    <row r="1049" spans="2:13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</row>
    <row r="1050" spans="2:13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</row>
    <row r="1051" spans="2:13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</row>
    <row r="1052" spans="2:13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</row>
    <row r="1053" spans="2:13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</row>
    <row r="1054" spans="2:13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</row>
    <row r="1055" spans="2:13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</row>
    <row r="1056" spans="2:13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</row>
    <row r="1057" spans="2:13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</row>
    <row r="1058" spans="2:13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</row>
    <row r="1059" spans="2:13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</row>
    <row r="1060" spans="2:13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</row>
    <row r="1061" spans="2:13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</row>
    <row r="1062" spans="2:13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</row>
    <row r="1063" spans="2:13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</row>
    <row r="1064" spans="2:13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</row>
    <row r="1065" spans="2:13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</row>
    <row r="1066" spans="2:13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</row>
    <row r="1067" spans="2:13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</row>
    <row r="1068" spans="2:13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</row>
    <row r="1069" spans="2:13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</row>
    <row r="1070" spans="2:13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</row>
    <row r="1071" spans="2:13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</row>
    <row r="1072" spans="2:13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</row>
    <row r="1073" spans="2:13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</row>
    <row r="1074" spans="2:13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</row>
    <row r="1075" spans="2:13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</row>
    <row r="1076" spans="2:13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</row>
    <row r="1077" spans="2:13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</row>
    <row r="1078" spans="2:13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</row>
    <row r="1079" spans="2:13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</row>
    <row r="1080" spans="2:13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</row>
    <row r="1081" spans="2:13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</row>
    <row r="1082" spans="2:13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</row>
    <row r="1083" spans="2:13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</row>
    <row r="1084" spans="2:13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</row>
    <row r="1085" spans="2:13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</row>
    <row r="1086" spans="2:13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</row>
    <row r="1087" spans="2:13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</row>
    <row r="1088" spans="2:13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</row>
    <row r="1089" spans="2:13" x14ac:dyDescent="0.2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</row>
    <row r="1090" spans="2:13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</row>
    <row r="1091" spans="2:13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</row>
    <row r="1092" spans="2:13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</row>
    <row r="1093" spans="2:13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</row>
    <row r="1094" spans="2:13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</row>
    <row r="1095" spans="2:13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</row>
    <row r="1096" spans="2:13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</row>
    <row r="1097" spans="2:13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</row>
    <row r="1098" spans="2:13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</row>
    <row r="1099" spans="2:13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</row>
    <row r="1100" spans="2:13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</row>
    <row r="1101" spans="2:13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</row>
    <row r="1102" spans="2:13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</row>
    <row r="1103" spans="2:13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</row>
    <row r="1104" spans="2:13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</row>
    <row r="1105" spans="2:13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</row>
    <row r="1106" spans="2:13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</row>
    <row r="1107" spans="2:13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</row>
    <row r="1108" spans="2:13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</row>
    <row r="1109" spans="2:13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</row>
    <row r="1110" spans="2:13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</row>
    <row r="1111" spans="2:13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</row>
    <row r="1112" spans="2:13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</row>
    <row r="1113" spans="2:13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</row>
    <row r="1114" spans="2:13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</row>
    <row r="1115" spans="2:13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</row>
    <row r="1116" spans="2:13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</row>
    <row r="1117" spans="2:13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</row>
    <row r="1118" spans="2:13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</row>
    <row r="1119" spans="2:13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</row>
    <row r="1120" spans="2:13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</row>
    <row r="1121" spans="2:13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</row>
    <row r="1122" spans="2:13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</row>
    <row r="1123" spans="2:13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</row>
    <row r="1124" spans="2:13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</row>
    <row r="1125" spans="2:13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</row>
    <row r="1126" spans="2:13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</row>
    <row r="1127" spans="2:13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</row>
    <row r="1128" spans="2:13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</row>
    <row r="1129" spans="2:13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</row>
    <row r="1130" spans="2:13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</row>
    <row r="1131" spans="2:13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</row>
    <row r="1132" spans="2:13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</row>
    <row r="1133" spans="2:13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</row>
    <row r="1134" spans="2:13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</row>
    <row r="1135" spans="2:13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</row>
    <row r="1136" spans="2:13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</row>
    <row r="1137" spans="2:13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</row>
    <row r="1138" spans="2:13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</row>
    <row r="1139" spans="2:13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</row>
    <row r="1140" spans="2:13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</row>
    <row r="1141" spans="2:13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</row>
    <row r="1142" spans="2:13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</row>
    <row r="1143" spans="2:13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</row>
    <row r="1144" spans="2:13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</row>
    <row r="1145" spans="2:13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</row>
    <row r="1146" spans="2:13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</row>
    <row r="1147" spans="2:13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</row>
    <row r="1148" spans="2:13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</row>
    <row r="1149" spans="2:13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</row>
    <row r="1150" spans="2:13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</row>
    <row r="1151" spans="2:13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</row>
    <row r="1152" spans="2:13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</row>
    <row r="1153" spans="2:13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</row>
    <row r="1154" spans="2:13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</row>
    <row r="1155" spans="2:13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</row>
    <row r="1156" spans="2:13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</row>
    <row r="1157" spans="2:13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</row>
    <row r="1158" spans="2:13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</row>
    <row r="1159" spans="2:13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</row>
    <row r="1160" spans="2:13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</row>
    <row r="1161" spans="2:13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</row>
    <row r="1162" spans="2:13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</row>
    <row r="1163" spans="2:13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</row>
    <row r="1164" spans="2:13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</row>
    <row r="1165" spans="2:13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</row>
    <row r="1166" spans="2:13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</row>
    <row r="1167" spans="2:13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</row>
    <row r="1168" spans="2:13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</row>
    <row r="1169" spans="2:13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</row>
    <row r="1170" spans="2:13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</row>
    <row r="1171" spans="2:13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</row>
    <row r="1172" spans="2:13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</row>
    <row r="1173" spans="2:13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</row>
    <row r="1174" spans="2:13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</row>
    <row r="1175" spans="2:13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</row>
    <row r="1176" spans="2:13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</row>
    <row r="1177" spans="2:13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</row>
    <row r="1178" spans="2:13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</row>
    <row r="1179" spans="2:13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</row>
    <row r="1180" spans="2:13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</row>
    <row r="1181" spans="2:13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</row>
    <row r="1182" spans="2:13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</row>
    <row r="1183" spans="2:13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</row>
    <row r="1184" spans="2:13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</row>
    <row r="1185" spans="2:13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</row>
    <row r="1186" spans="2:13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</row>
    <row r="1187" spans="2:13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</row>
    <row r="1188" spans="2:13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</row>
    <row r="1189" spans="2:13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</row>
    <row r="1190" spans="2:13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</row>
    <row r="1191" spans="2:13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</row>
    <row r="1192" spans="2:13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</row>
    <row r="1193" spans="2:13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</row>
    <row r="1194" spans="2:13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</row>
    <row r="1195" spans="2:13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</row>
    <row r="1196" spans="2:13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</row>
    <row r="1197" spans="2:13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</row>
    <row r="1198" spans="2:13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</row>
    <row r="1199" spans="2:13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</row>
    <row r="1200" spans="2:13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</row>
    <row r="1201" spans="2:13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</row>
    <row r="1202" spans="2:13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</row>
    <row r="1203" spans="2:13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</row>
    <row r="1204" spans="2:13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</row>
    <row r="1205" spans="2:13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</row>
    <row r="1206" spans="2:13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</row>
    <row r="1207" spans="2:13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</row>
    <row r="1208" spans="2:13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</row>
    <row r="1209" spans="2:13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</row>
    <row r="1210" spans="2:13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</row>
    <row r="1211" spans="2:13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</row>
    <row r="1212" spans="2:13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</row>
    <row r="1213" spans="2:13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</row>
    <row r="1214" spans="2:13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</row>
    <row r="1215" spans="2:13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</row>
    <row r="1216" spans="2:13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</row>
    <row r="1217" spans="2:13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</row>
    <row r="1218" spans="2:13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</row>
    <row r="1219" spans="2:13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</row>
    <row r="1220" spans="2:13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</row>
    <row r="1221" spans="2:13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</row>
    <row r="1222" spans="2:13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</row>
    <row r="1223" spans="2:13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</row>
    <row r="1224" spans="2:13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</row>
    <row r="1225" spans="2:13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</row>
    <row r="1226" spans="2:13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</row>
    <row r="1227" spans="2:13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</row>
    <row r="1228" spans="2:13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</row>
    <row r="1229" spans="2:13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</row>
    <row r="1230" spans="2:13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</row>
    <row r="1231" spans="2:13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</row>
    <row r="1232" spans="2:13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</row>
    <row r="1233" spans="2:13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</row>
    <row r="1234" spans="2:13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</row>
    <row r="1235" spans="2:13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</row>
    <row r="1236" spans="2:13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</row>
    <row r="1237" spans="2:13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</row>
    <row r="1238" spans="2:13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</row>
    <row r="1239" spans="2:13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</row>
    <row r="1240" spans="2:13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</row>
    <row r="1241" spans="2:13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</row>
    <row r="1242" spans="2:13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</row>
    <row r="1243" spans="2:13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</row>
    <row r="1244" spans="2:13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</row>
    <row r="1245" spans="2:13" x14ac:dyDescent="0.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</row>
    <row r="1246" spans="2:13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</row>
    <row r="1247" spans="2:13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</row>
    <row r="1248" spans="2:13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</row>
    <row r="1249" spans="2:13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</row>
    <row r="1250" spans="2:13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</row>
    <row r="1251" spans="2:13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</row>
    <row r="1252" spans="2:13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</row>
    <row r="1253" spans="2:13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</row>
    <row r="1254" spans="2:13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</row>
    <row r="1255" spans="2:13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</row>
    <row r="1256" spans="2:13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</row>
    <row r="1257" spans="2:13" x14ac:dyDescent="0.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</row>
    <row r="1258" spans="2:13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</row>
    <row r="1259" spans="2:13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</row>
    <row r="1260" spans="2:13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</row>
    <row r="1261" spans="2:13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</row>
    <row r="1262" spans="2:13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</row>
    <row r="1263" spans="2:13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</row>
    <row r="1264" spans="2:13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</row>
    <row r="1265" spans="2:13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</row>
    <row r="1266" spans="2:13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</row>
    <row r="1267" spans="2:13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</row>
    <row r="1268" spans="2:13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</row>
    <row r="1269" spans="2:13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</row>
    <row r="1270" spans="2:13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</row>
    <row r="1271" spans="2:13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</row>
    <row r="1272" spans="2:13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</row>
    <row r="1273" spans="2:13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</row>
    <row r="1274" spans="2:13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</row>
    <row r="1275" spans="2:13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</row>
    <row r="1276" spans="2:13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</row>
    <row r="1277" spans="2:13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</row>
    <row r="1278" spans="2:13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</row>
    <row r="1279" spans="2:13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</row>
    <row r="1280" spans="2:13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</row>
    <row r="1281" spans="2:13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</row>
    <row r="1282" spans="2:13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</row>
    <row r="1283" spans="2:13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</row>
    <row r="1284" spans="2:13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</row>
    <row r="1285" spans="2:13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</row>
    <row r="1286" spans="2:13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</row>
    <row r="1287" spans="2:13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</row>
    <row r="1288" spans="2:13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</row>
    <row r="1289" spans="2:13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</row>
    <row r="1290" spans="2:13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</row>
    <row r="1291" spans="2:13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</row>
    <row r="1292" spans="2:13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</row>
    <row r="1293" spans="2:13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</row>
    <row r="1294" spans="2:13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</row>
    <row r="1295" spans="2:13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</row>
    <row r="1296" spans="2:13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</row>
    <row r="1297" spans="2:13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</row>
    <row r="1298" spans="2:13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</row>
    <row r="1299" spans="2:13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</row>
    <row r="1300" spans="2:13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</row>
    <row r="1301" spans="2:13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</row>
    <row r="1302" spans="2:13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</row>
    <row r="1303" spans="2:13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</row>
    <row r="1304" spans="2:13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</row>
    <row r="1305" spans="2:13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</row>
    <row r="1306" spans="2:13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</row>
    <row r="1307" spans="2:13" x14ac:dyDescent="0.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</row>
    <row r="1308" spans="2:13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</row>
    <row r="1309" spans="2:13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</row>
    <row r="1310" spans="2:13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</row>
    <row r="1311" spans="2:13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</row>
    <row r="1312" spans="2:13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</row>
    <row r="1313" spans="2:13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</row>
    <row r="1314" spans="2:13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</row>
    <row r="1315" spans="2:13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</row>
    <row r="1316" spans="2:13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</row>
    <row r="1317" spans="2:13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</row>
    <row r="1318" spans="2:13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</row>
    <row r="1319" spans="2:13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</row>
    <row r="1320" spans="2:13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</row>
    <row r="1321" spans="2:13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</row>
    <row r="1322" spans="2:13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</row>
    <row r="1323" spans="2:13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</row>
    <row r="1324" spans="2:13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</row>
    <row r="1325" spans="2:13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</row>
    <row r="1326" spans="2:13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</row>
    <row r="1327" spans="2:13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</row>
    <row r="1328" spans="2:13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</row>
    <row r="1329" spans="2:13" x14ac:dyDescent="0.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</row>
    <row r="1330" spans="2:13" x14ac:dyDescent="0.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</row>
    <row r="1331" spans="2:13" x14ac:dyDescent="0.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</row>
    <row r="1332" spans="2:13" x14ac:dyDescent="0.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</row>
    <row r="1333" spans="2:13" x14ac:dyDescent="0.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</row>
    <row r="1334" spans="2:13" x14ac:dyDescent="0.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</row>
    <row r="1335" spans="2:13" x14ac:dyDescent="0.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</row>
    <row r="1336" spans="2:13" x14ac:dyDescent="0.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</row>
    <row r="1337" spans="2:13" x14ac:dyDescent="0.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</row>
    <row r="1338" spans="2:13" x14ac:dyDescent="0.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</row>
    <row r="1339" spans="2:13" x14ac:dyDescent="0.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</row>
    <row r="1340" spans="2:13" x14ac:dyDescent="0.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</row>
    <row r="1341" spans="2:13" x14ac:dyDescent="0.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</row>
    <row r="1342" spans="2:13" x14ac:dyDescent="0.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</row>
    <row r="1343" spans="2:13" x14ac:dyDescent="0.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</row>
    <row r="1344" spans="2:13" x14ac:dyDescent="0.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</row>
    <row r="1345" spans="2:13" x14ac:dyDescent="0.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</row>
    <row r="1346" spans="2:13" x14ac:dyDescent="0.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</row>
    <row r="1347" spans="2:13" x14ac:dyDescent="0.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</row>
    <row r="1348" spans="2:13" x14ac:dyDescent="0.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</row>
    <row r="1349" spans="2:13" x14ac:dyDescent="0.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</row>
    <row r="1350" spans="2:13" x14ac:dyDescent="0.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</row>
    <row r="1351" spans="2:13" x14ac:dyDescent="0.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</row>
    <row r="1352" spans="2:13" x14ac:dyDescent="0.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</row>
    <row r="1353" spans="2:13" x14ac:dyDescent="0.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</row>
    <row r="1354" spans="2:13" x14ac:dyDescent="0.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</row>
    <row r="1355" spans="2:13" x14ac:dyDescent="0.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</row>
    <row r="1356" spans="2:13" x14ac:dyDescent="0.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</row>
    <row r="1357" spans="2:13" x14ac:dyDescent="0.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</row>
    <row r="1358" spans="2:13" x14ac:dyDescent="0.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</row>
    <row r="1359" spans="2:13" x14ac:dyDescent="0.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</row>
    <row r="1360" spans="2:13" x14ac:dyDescent="0.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</row>
    <row r="1361" spans="2:13" x14ac:dyDescent="0.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</row>
    <row r="1362" spans="2:13" x14ac:dyDescent="0.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</row>
    <row r="1363" spans="2:13" x14ac:dyDescent="0.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</row>
    <row r="1364" spans="2:13" x14ac:dyDescent="0.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</row>
    <row r="1365" spans="2:13" x14ac:dyDescent="0.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</row>
    <row r="1366" spans="2:13" x14ac:dyDescent="0.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</row>
    <row r="1367" spans="2:13" x14ac:dyDescent="0.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</row>
    <row r="1368" spans="2:13" x14ac:dyDescent="0.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</row>
    <row r="1369" spans="2:13" x14ac:dyDescent="0.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</row>
    <row r="1370" spans="2:13" x14ac:dyDescent="0.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</row>
    <row r="1371" spans="2:13" x14ac:dyDescent="0.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</row>
    <row r="1372" spans="2:13" x14ac:dyDescent="0.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</row>
    <row r="1373" spans="2:13" x14ac:dyDescent="0.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</row>
    <row r="1374" spans="2:13" x14ac:dyDescent="0.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</row>
    <row r="1375" spans="2:13" x14ac:dyDescent="0.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</row>
    <row r="1376" spans="2:13" x14ac:dyDescent="0.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</row>
    <row r="1377" spans="2:13" x14ac:dyDescent="0.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</row>
    <row r="1378" spans="2:13" x14ac:dyDescent="0.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</row>
    <row r="1379" spans="2:13" x14ac:dyDescent="0.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</row>
    <row r="1380" spans="2:13" x14ac:dyDescent="0.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</row>
    <row r="1381" spans="2:13" x14ac:dyDescent="0.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</row>
    <row r="1382" spans="2:13" x14ac:dyDescent="0.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</row>
    <row r="1383" spans="2:13" x14ac:dyDescent="0.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</row>
    <row r="1384" spans="2:13" x14ac:dyDescent="0.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</row>
    <row r="1385" spans="2:13" x14ac:dyDescent="0.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</row>
    <row r="1386" spans="2:13" x14ac:dyDescent="0.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</row>
    <row r="1387" spans="2:13" x14ac:dyDescent="0.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</row>
    <row r="1388" spans="2:13" x14ac:dyDescent="0.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</row>
    <row r="1389" spans="2:13" x14ac:dyDescent="0.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</row>
    <row r="1390" spans="2:13" x14ac:dyDescent="0.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</row>
    <row r="1391" spans="2:13" x14ac:dyDescent="0.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</row>
    <row r="1392" spans="2:13" x14ac:dyDescent="0.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</row>
    <row r="1393" spans="2:13" x14ac:dyDescent="0.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</row>
    <row r="1394" spans="2:13" x14ac:dyDescent="0.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</row>
    <row r="1395" spans="2:13" x14ac:dyDescent="0.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</row>
    <row r="1396" spans="2:13" x14ac:dyDescent="0.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</row>
    <row r="1397" spans="2:13" x14ac:dyDescent="0.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</row>
    <row r="1398" spans="2:13" x14ac:dyDescent="0.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</row>
    <row r="1399" spans="2:13" x14ac:dyDescent="0.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</row>
    <row r="1400" spans="2:13" x14ac:dyDescent="0.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</row>
    <row r="1401" spans="2:13" x14ac:dyDescent="0.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</row>
    <row r="1402" spans="2:13" x14ac:dyDescent="0.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</row>
    <row r="1403" spans="2:13" x14ac:dyDescent="0.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</row>
    <row r="1404" spans="2:13" x14ac:dyDescent="0.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</row>
    <row r="1405" spans="2:13" x14ac:dyDescent="0.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</row>
    <row r="1406" spans="2:13" x14ac:dyDescent="0.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</row>
    <row r="1407" spans="2:13" x14ac:dyDescent="0.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</row>
    <row r="1408" spans="2:13" x14ac:dyDescent="0.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</row>
    <row r="1409" spans="2:13" x14ac:dyDescent="0.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</row>
    <row r="1410" spans="2:13" x14ac:dyDescent="0.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</row>
    <row r="1411" spans="2:13" x14ac:dyDescent="0.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</row>
    <row r="1412" spans="2:13" x14ac:dyDescent="0.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</row>
    <row r="1413" spans="2:13" x14ac:dyDescent="0.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</row>
    <row r="1414" spans="2:13" x14ac:dyDescent="0.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</row>
    <row r="1415" spans="2:13" x14ac:dyDescent="0.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</row>
    <row r="1416" spans="2:13" x14ac:dyDescent="0.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</row>
    <row r="1417" spans="2:13" x14ac:dyDescent="0.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</row>
    <row r="1418" spans="2:13" x14ac:dyDescent="0.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</row>
    <row r="1419" spans="2:13" x14ac:dyDescent="0.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</row>
    <row r="1420" spans="2:13" x14ac:dyDescent="0.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</row>
    <row r="1421" spans="2:13" x14ac:dyDescent="0.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</row>
    <row r="1422" spans="2:13" x14ac:dyDescent="0.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</row>
    <row r="1423" spans="2:13" x14ac:dyDescent="0.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</row>
    <row r="1424" spans="2:13" x14ac:dyDescent="0.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</row>
    <row r="1425" spans="2:13" x14ac:dyDescent="0.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</row>
    <row r="1426" spans="2:13" x14ac:dyDescent="0.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</row>
    <row r="1427" spans="2:13" x14ac:dyDescent="0.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</row>
    <row r="1428" spans="2:13" x14ac:dyDescent="0.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</row>
    <row r="1429" spans="2:13" x14ac:dyDescent="0.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</row>
    <row r="1430" spans="2:13" x14ac:dyDescent="0.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</row>
    <row r="1431" spans="2:13" x14ac:dyDescent="0.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</row>
    <row r="1432" spans="2:13" x14ac:dyDescent="0.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</row>
    <row r="1433" spans="2:13" x14ac:dyDescent="0.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</row>
    <row r="1434" spans="2:13" x14ac:dyDescent="0.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</row>
    <row r="1435" spans="2:13" x14ac:dyDescent="0.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</row>
    <row r="1436" spans="2:13" x14ac:dyDescent="0.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</row>
    <row r="1437" spans="2:13" x14ac:dyDescent="0.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</row>
    <row r="1438" spans="2:13" x14ac:dyDescent="0.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</row>
    <row r="1439" spans="2:13" x14ac:dyDescent="0.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</row>
    <row r="1440" spans="2:13" x14ac:dyDescent="0.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</row>
    <row r="1441" spans="2:13" x14ac:dyDescent="0.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</row>
    <row r="1442" spans="2:13" x14ac:dyDescent="0.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</row>
    <row r="1443" spans="2:13" x14ac:dyDescent="0.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</row>
    <row r="1444" spans="2:13" x14ac:dyDescent="0.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</row>
    <row r="1445" spans="2:13" x14ac:dyDescent="0.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</row>
    <row r="1446" spans="2:13" x14ac:dyDescent="0.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</row>
    <row r="1447" spans="2:13" x14ac:dyDescent="0.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</row>
    <row r="1448" spans="2:13" x14ac:dyDescent="0.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</row>
    <row r="1449" spans="2:13" x14ac:dyDescent="0.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</row>
    <row r="1450" spans="2:13" x14ac:dyDescent="0.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</row>
    <row r="1451" spans="2:13" x14ac:dyDescent="0.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</row>
    <row r="1452" spans="2:13" x14ac:dyDescent="0.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</row>
    <row r="1453" spans="2:13" x14ac:dyDescent="0.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</row>
    <row r="1454" spans="2:13" x14ac:dyDescent="0.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</row>
    <row r="1455" spans="2:13" x14ac:dyDescent="0.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</row>
    <row r="1456" spans="2:13" x14ac:dyDescent="0.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</row>
    <row r="1457" spans="2:13" x14ac:dyDescent="0.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</row>
    <row r="1458" spans="2:13" x14ac:dyDescent="0.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</row>
    <row r="1459" spans="2:13" x14ac:dyDescent="0.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</row>
    <row r="1460" spans="2:13" x14ac:dyDescent="0.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</row>
    <row r="1461" spans="2:13" x14ac:dyDescent="0.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</row>
    <row r="1462" spans="2:13" x14ac:dyDescent="0.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</row>
    <row r="1463" spans="2:13" x14ac:dyDescent="0.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</row>
    <row r="1464" spans="2:13" x14ac:dyDescent="0.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</row>
    <row r="1465" spans="2:13" x14ac:dyDescent="0.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</row>
    <row r="1466" spans="2:13" x14ac:dyDescent="0.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</row>
    <row r="1467" spans="2:13" x14ac:dyDescent="0.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</row>
    <row r="1468" spans="2:13" x14ac:dyDescent="0.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</row>
    <row r="1469" spans="2:13" x14ac:dyDescent="0.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</row>
    <row r="1470" spans="2:13" x14ac:dyDescent="0.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</row>
    <row r="1471" spans="2:13" x14ac:dyDescent="0.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</row>
    <row r="1472" spans="2:13" x14ac:dyDescent="0.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</row>
    <row r="1473" spans="2:13" x14ac:dyDescent="0.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</row>
    <row r="1474" spans="2:13" x14ac:dyDescent="0.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</row>
    <row r="1475" spans="2:13" x14ac:dyDescent="0.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</row>
    <row r="1476" spans="2:13" x14ac:dyDescent="0.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</row>
    <row r="1477" spans="2:13" x14ac:dyDescent="0.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</row>
    <row r="1478" spans="2:13" x14ac:dyDescent="0.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</row>
    <row r="1479" spans="2:13" x14ac:dyDescent="0.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</row>
    <row r="1480" spans="2:13" x14ac:dyDescent="0.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</row>
    <row r="1481" spans="2:13" x14ac:dyDescent="0.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</row>
    <row r="1482" spans="2:13" x14ac:dyDescent="0.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</row>
    <row r="1483" spans="2:13" x14ac:dyDescent="0.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</row>
    <row r="1484" spans="2:13" x14ac:dyDescent="0.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</row>
    <row r="1485" spans="2:13" x14ac:dyDescent="0.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</row>
    <row r="1486" spans="2:13" x14ac:dyDescent="0.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</row>
    <row r="1487" spans="2:13" x14ac:dyDescent="0.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</row>
    <row r="1488" spans="2:13" x14ac:dyDescent="0.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</row>
    <row r="1489" spans="2:13" x14ac:dyDescent="0.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</row>
    <row r="1490" spans="2:13" x14ac:dyDescent="0.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</row>
    <row r="1491" spans="2:13" x14ac:dyDescent="0.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</row>
    <row r="1492" spans="2:13" x14ac:dyDescent="0.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</row>
    <row r="1493" spans="2:13" x14ac:dyDescent="0.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</row>
    <row r="1494" spans="2:13" x14ac:dyDescent="0.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</row>
    <row r="1495" spans="2:13" x14ac:dyDescent="0.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</row>
    <row r="1496" spans="2:13" x14ac:dyDescent="0.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</row>
    <row r="1497" spans="2:13" x14ac:dyDescent="0.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</row>
    <row r="1498" spans="2:13" x14ac:dyDescent="0.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</row>
    <row r="1499" spans="2:13" x14ac:dyDescent="0.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</row>
    <row r="1500" spans="2:13" x14ac:dyDescent="0.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</row>
    <row r="1501" spans="2:13" x14ac:dyDescent="0.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</row>
    <row r="1502" spans="2:13" x14ac:dyDescent="0.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</row>
    <row r="1503" spans="2:13" x14ac:dyDescent="0.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</row>
    <row r="1504" spans="2:13" x14ac:dyDescent="0.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</row>
    <row r="1505" spans="2:13" x14ac:dyDescent="0.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</row>
    <row r="1506" spans="2:13" x14ac:dyDescent="0.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</row>
    <row r="1507" spans="2:13" x14ac:dyDescent="0.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</row>
    <row r="1508" spans="2:13" x14ac:dyDescent="0.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</row>
    <row r="1509" spans="2:13" x14ac:dyDescent="0.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</row>
    <row r="1510" spans="2:13" x14ac:dyDescent="0.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</row>
    <row r="1511" spans="2:13" x14ac:dyDescent="0.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</row>
    <row r="1512" spans="2:13" x14ac:dyDescent="0.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</row>
    <row r="1513" spans="2:13" x14ac:dyDescent="0.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</row>
    <row r="1514" spans="2:13" x14ac:dyDescent="0.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</row>
    <row r="1515" spans="2:13" x14ac:dyDescent="0.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</row>
    <row r="1516" spans="2:13" x14ac:dyDescent="0.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</row>
    <row r="1517" spans="2:13" x14ac:dyDescent="0.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</row>
    <row r="1518" spans="2:13" x14ac:dyDescent="0.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</row>
    <row r="1519" spans="2:13" x14ac:dyDescent="0.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</row>
    <row r="1520" spans="2:13" x14ac:dyDescent="0.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</row>
    <row r="1521" spans="2:13" x14ac:dyDescent="0.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</row>
    <row r="1522" spans="2:13" x14ac:dyDescent="0.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</row>
    <row r="1523" spans="2:13" x14ac:dyDescent="0.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</row>
    <row r="1524" spans="2:13" x14ac:dyDescent="0.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</row>
    <row r="1525" spans="2:13" x14ac:dyDescent="0.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</row>
    <row r="1526" spans="2:13" x14ac:dyDescent="0.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</row>
    <row r="1527" spans="2:13" x14ac:dyDescent="0.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</row>
    <row r="1528" spans="2:13" x14ac:dyDescent="0.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</row>
    <row r="1529" spans="2:13" x14ac:dyDescent="0.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</row>
    <row r="1530" spans="2:13" x14ac:dyDescent="0.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</row>
    <row r="1531" spans="2:13" x14ac:dyDescent="0.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</row>
    <row r="1532" spans="2:13" x14ac:dyDescent="0.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</row>
    <row r="1533" spans="2:13" x14ac:dyDescent="0.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</row>
    <row r="1534" spans="2:13" x14ac:dyDescent="0.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</row>
    <row r="1535" spans="2:13" x14ac:dyDescent="0.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</row>
    <row r="1536" spans="2:13" x14ac:dyDescent="0.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</row>
    <row r="1537" spans="2:13" x14ac:dyDescent="0.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</row>
    <row r="1538" spans="2:13" x14ac:dyDescent="0.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</row>
    <row r="1539" spans="2:13" x14ac:dyDescent="0.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</row>
    <row r="1540" spans="2:13" x14ac:dyDescent="0.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</row>
    <row r="1541" spans="2:13" x14ac:dyDescent="0.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</row>
    <row r="1542" spans="2:13" x14ac:dyDescent="0.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</row>
    <row r="1543" spans="2:13" x14ac:dyDescent="0.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</row>
    <row r="1544" spans="2:13" x14ac:dyDescent="0.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</row>
    <row r="1545" spans="2:13" x14ac:dyDescent="0.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</row>
    <row r="1546" spans="2:13" x14ac:dyDescent="0.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</row>
    <row r="1547" spans="2:13" x14ac:dyDescent="0.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</row>
    <row r="1548" spans="2:13" x14ac:dyDescent="0.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</row>
    <row r="1549" spans="2:13" x14ac:dyDescent="0.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</row>
    <row r="1550" spans="2:13" x14ac:dyDescent="0.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</row>
    <row r="1551" spans="2:13" x14ac:dyDescent="0.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</row>
    <row r="1552" spans="2:13" x14ac:dyDescent="0.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</row>
    <row r="1553" spans="2:13" x14ac:dyDescent="0.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</row>
    <row r="1554" spans="2:13" x14ac:dyDescent="0.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</row>
    <row r="1555" spans="2:13" x14ac:dyDescent="0.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</row>
    <row r="1556" spans="2:13" x14ac:dyDescent="0.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</row>
    <row r="1557" spans="2:13" x14ac:dyDescent="0.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</row>
    <row r="1558" spans="2:13" x14ac:dyDescent="0.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</row>
    <row r="1559" spans="2:13" x14ac:dyDescent="0.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</row>
    <row r="1560" spans="2:13" x14ac:dyDescent="0.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</row>
    <row r="1561" spans="2:13" x14ac:dyDescent="0.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</row>
    <row r="1562" spans="2:13" x14ac:dyDescent="0.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</row>
    <row r="1563" spans="2:13" x14ac:dyDescent="0.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</row>
    <row r="1564" spans="2:13" x14ac:dyDescent="0.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</row>
    <row r="1565" spans="2:13" x14ac:dyDescent="0.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</row>
    <row r="1566" spans="2:13" x14ac:dyDescent="0.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</row>
    <row r="1567" spans="2:13" x14ac:dyDescent="0.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</row>
    <row r="1568" spans="2:13" x14ac:dyDescent="0.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</row>
    <row r="1569" spans="2:13" x14ac:dyDescent="0.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</row>
    <row r="1570" spans="2:13" x14ac:dyDescent="0.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</row>
    <row r="1571" spans="2:13" x14ac:dyDescent="0.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</row>
    <row r="1572" spans="2:13" x14ac:dyDescent="0.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</row>
    <row r="1573" spans="2:13" x14ac:dyDescent="0.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</row>
    <row r="1574" spans="2:13" x14ac:dyDescent="0.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</row>
    <row r="1575" spans="2:13" x14ac:dyDescent="0.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</row>
    <row r="1576" spans="2:13" x14ac:dyDescent="0.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</row>
    <row r="1577" spans="2:13" x14ac:dyDescent="0.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</row>
    <row r="1578" spans="2:13" x14ac:dyDescent="0.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</row>
    <row r="1579" spans="2:13" x14ac:dyDescent="0.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</row>
    <row r="1580" spans="2:13" x14ac:dyDescent="0.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</row>
    <row r="1581" spans="2:13" x14ac:dyDescent="0.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</row>
    <row r="1582" spans="2:13" x14ac:dyDescent="0.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</row>
    <row r="1583" spans="2:13" x14ac:dyDescent="0.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</row>
    <row r="1584" spans="2:13" x14ac:dyDescent="0.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</row>
    <row r="1585" spans="2:13" x14ac:dyDescent="0.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</row>
    <row r="1586" spans="2:13" x14ac:dyDescent="0.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</row>
    <row r="1587" spans="2:13" x14ac:dyDescent="0.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</row>
    <row r="1588" spans="2:13" x14ac:dyDescent="0.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</row>
    <row r="1589" spans="2:13" x14ac:dyDescent="0.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</row>
    <row r="1590" spans="2:13" x14ac:dyDescent="0.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</row>
    <row r="1591" spans="2:13" x14ac:dyDescent="0.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</row>
    <row r="1592" spans="2:13" x14ac:dyDescent="0.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</row>
    <row r="1593" spans="2:13" x14ac:dyDescent="0.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</row>
    <row r="1594" spans="2:13" x14ac:dyDescent="0.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</row>
    <row r="1595" spans="2:13" x14ac:dyDescent="0.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</row>
    <row r="1596" spans="2:13" x14ac:dyDescent="0.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</row>
    <row r="1597" spans="2:13" x14ac:dyDescent="0.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</row>
    <row r="1598" spans="2:13" x14ac:dyDescent="0.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</row>
    <row r="1599" spans="2:13" x14ac:dyDescent="0.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</row>
    <row r="1600" spans="2:13" x14ac:dyDescent="0.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</row>
    <row r="1601" spans="2:13" x14ac:dyDescent="0.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</row>
    <row r="1602" spans="2:13" x14ac:dyDescent="0.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</row>
    <row r="1603" spans="2:13" x14ac:dyDescent="0.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</row>
    <row r="1604" spans="2:13" x14ac:dyDescent="0.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</row>
    <row r="1605" spans="2:13" x14ac:dyDescent="0.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</row>
    <row r="1606" spans="2:13" x14ac:dyDescent="0.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</row>
    <row r="1607" spans="2:13" x14ac:dyDescent="0.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</row>
    <row r="1608" spans="2:13" x14ac:dyDescent="0.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</row>
    <row r="1609" spans="2:13" x14ac:dyDescent="0.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</row>
    <row r="1610" spans="2:13" x14ac:dyDescent="0.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</row>
    <row r="1611" spans="2:13" x14ac:dyDescent="0.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</row>
    <row r="1612" spans="2:13" x14ac:dyDescent="0.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</row>
    <row r="1613" spans="2:13" x14ac:dyDescent="0.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</row>
    <row r="1614" spans="2:13" x14ac:dyDescent="0.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</row>
    <row r="1615" spans="2:13" x14ac:dyDescent="0.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</row>
    <row r="1616" spans="2:13" x14ac:dyDescent="0.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</row>
    <row r="1617" spans="2:13" x14ac:dyDescent="0.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</row>
    <row r="1618" spans="2:13" x14ac:dyDescent="0.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</row>
    <row r="1619" spans="2:13" x14ac:dyDescent="0.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</row>
    <row r="1620" spans="2:13" x14ac:dyDescent="0.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</row>
    <row r="1621" spans="2:13" x14ac:dyDescent="0.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</row>
    <row r="1622" spans="2:13" x14ac:dyDescent="0.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</row>
    <row r="1623" spans="2:13" x14ac:dyDescent="0.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</row>
    <row r="1624" spans="2:13" x14ac:dyDescent="0.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</row>
    <row r="1625" spans="2:13" x14ac:dyDescent="0.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</row>
    <row r="1626" spans="2:13" x14ac:dyDescent="0.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</row>
    <row r="1627" spans="2:13" x14ac:dyDescent="0.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</row>
    <row r="1628" spans="2:13" x14ac:dyDescent="0.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</row>
    <row r="1629" spans="2:13" x14ac:dyDescent="0.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</row>
    <row r="1630" spans="2:13" x14ac:dyDescent="0.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</row>
    <row r="1631" spans="2:13" x14ac:dyDescent="0.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</row>
    <row r="1632" spans="2:13" x14ac:dyDescent="0.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</row>
    <row r="1633" spans="2:13" x14ac:dyDescent="0.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</row>
    <row r="1634" spans="2:13" x14ac:dyDescent="0.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</row>
    <row r="1635" spans="2:13" x14ac:dyDescent="0.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</row>
    <row r="1636" spans="2:13" x14ac:dyDescent="0.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</row>
    <row r="1637" spans="2:13" x14ac:dyDescent="0.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</row>
    <row r="1638" spans="2:13" x14ac:dyDescent="0.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</row>
    <row r="1639" spans="2:13" x14ac:dyDescent="0.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</row>
    <row r="1640" spans="2:13" x14ac:dyDescent="0.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</row>
    <row r="1641" spans="2:13" x14ac:dyDescent="0.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</row>
    <row r="1642" spans="2:13" x14ac:dyDescent="0.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</row>
    <row r="1643" spans="2:13" x14ac:dyDescent="0.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</row>
    <row r="1644" spans="2:13" x14ac:dyDescent="0.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</row>
    <row r="1645" spans="2:13" x14ac:dyDescent="0.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</row>
    <row r="1646" spans="2:13" x14ac:dyDescent="0.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</row>
    <row r="1647" spans="2:13" x14ac:dyDescent="0.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</row>
    <row r="1648" spans="2:13" x14ac:dyDescent="0.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</row>
    <row r="1649" spans="2:13" x14ac:dyDescent="0.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</row>
    <row r="1650" spans="2:13" x14ac:dyDescent="0.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</row>
    <row r="1651" spans="2:13" x14ac:dyDescent="0.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</row>
    <row r="1652" spans="2:13" x14ac:dyDescent="0.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</row>
    <row r="1653" spans="2:13" x14ac:dyDescent="0.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</row>
    <row r="1654" spans="2:13" x14ac:dyDescent="0.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</row>
    <row r="1655" spans="2:13" x14ac:dyDescent="0.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</row>
    <row r="1656" spans="2:13" x14ac:dyDescent="0.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</row>
    <row r="1657" spans="2:13" x14ac:dyDescent="0.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</row>
    <row r="1658" spans="2:13" x14ac:dyDescent="0.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</row>
    <row r="1659" spans="2:13" x14ac:dyDescent="0.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</row>
    <row r="1660" spans="2:13" x14ac:dyDescent="0.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</row>
    <row r="1661" spans="2:13" x14ac:dyDescent="0.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</row>
    <row r="1662" spans="2:13" x14ac:dyDescent="0.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</row>
    <row r="1663" spans="2:13" x14ac:dyDescent="0.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</row>
    <row r="1664" spans="2:13" x14ac:dyDescent="0.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</row>
    <row r="1665" spans="2:13" x14ac:dyDescent="0.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</row>
    <row r="1666" spans="2:13" x14ac:dyDescent="0.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</row>
    <row r="1667" spans="2:13" x14ac:dyDescent="0.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</row>
    <row r="1668" spans="2:13" x14ac:dyDescent="0.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</row>
    <row r="1669" spans="2:13" x14ac:dyDescent="0.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</row>
    <row r="1670" spans="2:13" x14ac:dyDescent="0.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</row>
    <row r="1671" spans="2:13" x14ac:dyDescent="0.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</row>
    <row r="1672" spans="2:13" x14ac:dyDescent="0.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</row>
    <row r="1673" spans="2:13" x14ac:dyDescent="0.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</row>
    <row r="1674" spans="2:13" x14ac:dyDescent="0.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</row>
    <row r="1675" spans="2:13" x14ac:dyDescent="0.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</row>
    <row r="1676" spans="2:13" x14ac:dyDescent="0.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</row>
    <row r="1677" spans="2:13" x14ac:dyDescent="0.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</row>
    <row r="1678" spans="2:13" x14ac:dyDescent="0.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</row>
    <row r="1679" spans="2:13" x14ac:dyDescent="0.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</row>
    <row r="1680" spans="2:13" x14ac:dyDescent="0.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</row>
    <row r="1681" spans="2:13" x14ac:dyDescent="0.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</row>
    <row r="1682" spans="2:13" x14ac:dyDescent="0.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</row>
    <row r="1683" spans="2:13" x14ac:dyDescent="0.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</row>
    <row r="1684" spans="2:13" x14ac:dyDescent="0.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</row>
    <row r="1685" spans="2:13" x14ac:dyDescent="0.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</row>
    <row r="1686" spans="2:13" x14ac:dyDescent="0.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</row>
    <row r="1687" spans="2:13" x14ac:dyDescent="0.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</row>
    <row r="1688" spans="2:13" x14ac:dyDescent="0.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</row>
    <row r="1689" spans="2:13" x14ac:dyDescent="0.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</row>
    <row r="1690" spans="2:13" x14ac:dyDescent="0.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</row>
    <row r="1691" spans="2:13" x14ac:dyDescent="0.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</row>
    <row r="1692" spans="2:13" x14ac:dyDescent="0.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</row>
    <row r="1693" spans="2:13" x14ac:dyDescent="0.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</row>
    <row r="1694" spans="2:13" x14ac:dyDescent="0.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</row>
    <row r="1695" spans="2:13" x14ac:dyDescent="0.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</row>
    <row r="1696" spans="2:13" x14ac:dyDescent="0.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</row>
    <row r="1697" spans="2:13" x14ac:dyDescent="0.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</row>
    <row r="1698" spans="2:13" x14ac:dyDescent="0.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</row>
    <row r="1699" spans="2:13" x14ac:dyDescent="0.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</row>
    <row r="1700" spans="2:13" x14ac:dyDescent="0.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</row>
    <row r="1701" spans="2:13" x14ac:dyDescent="0.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</row>
    <row r="1702" spans="2:13" x14ac:dyDescent="0.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</row>
    <row r="1703" spans="2:13" x14ac:dyDescent="0.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</row>
    <row r="1704" spans="2:13" x14ac:dyDescent="0.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</row>
    <row r="1705" spans="2:13" x14ac:dyDescent="0.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</row>
    <row r="1706" spans="2:13" x14ac:dyDescent="0.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</row>
    <row r="1707" spans="2:13" x14ac:dyDescent="0.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</row>
    <row r="1708" spans="2:13" x14ac:dyDescent="0.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</row>
    <row r="1709" spans="2:13" x14ac:dyDescent="0.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</row>
    <row r="1710" spans="2:13" x14ac:dyDescent="0.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</row>
    <row r="1711" spans="2:13" x14ac:dyDescent="0.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</row>
    <row r="1712" spans="2:13" x14ac:dyDescent="0.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</row>
    <row r="1713" spans="2:13" x14ac:dyDescent="0.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</row>
    <row r="1714" spans="2:13" x14ac:dyDescent="0.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</row>
    <row r="1715" spans="2:13" x14ac:dyDescent="0.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</row>
    <row r="1716" spans="2:13" x14ac:dyDescent="0.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</row>
    <row r="1717" spans="2:13" x14ac:dyDescent="0.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</row>
    <row r="1718" spans="2:13" x14ac:dyDescent="0.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</row>
    <row r="1719" spans="2:13" x14ac:dyDescent="0.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</row>
    <row r="1720" spans="2:13" x14ac:dyDescent="0.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</row>
    <row r="1721" spans="2:13" x14ac:dyDescent="0.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</row>
    <row r="1722" spans="2:13" x14ac:dyDescent="0.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</row>
    <row r="1723" spans="2:13" x14ac:dyDescent="0.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</row>
    <row r="1724" spans="2:13" x14ac:dyDescent="0.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</row>
    <row r="1725" spans="2:13" x14ac:dyDescent="0.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</row>
    <row r="1726" spans="2:13" x14ac:dyDescent="0.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</row>
    <row r="1727" spans="2:13" x14ac:dyDescent="0.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</row>
    <row r="1728" spans="2:13" x14ac:dyDescent="0.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</row>
    <row r="1729" spans="2:13" x14ac:dyDescent="0.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</row>
    <row r="1730" spans="2:13" x14ac:dyDescent="0.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</row>
    <row r="1731" spans="2:13" x14ac:dyDescent="0.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</row>
    <row r="1732" spans="2:13" x14ac:dyDescent="0.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</row>
    <row r="1733" spans="2:13" x14ac:dyDescent="0.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</row>
    <row r="1734" spans="2:13" x14ac:dyDescent="0.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</row>
    <row r="1735" spans="2:13" x14ac:dyDescent="0.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</row>
    <row r="1736" spans="2:13" x14ac:dyDescent="0.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</row>
    <row r="1737" spans="2:13" x14ac:dyDescent="0.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</row>
    <row r="1738" spans="2:13" x14ac:dyDescent="0.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</row>
    <row r="1739" spans="2:13" x14ac:dyDescent="0.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</row>
    <row r="1740" spans="2:13" x14ac:dyDescent="0.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</row>
    <row r="1741" spans="2:13" x14ac:dyDescent="0.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</row>
    <row r="1742" spans="2:13" x14ac:dyDescent="0.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</row>
    <row r="1743" spans="2:13" x14ac:dyDescent="0.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</row>
    <row r="1744" spans="2:13" x14ac:dyDescent="0.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</row>
    <row r="1745" spans="2:13" x14ac:dyDescent="0.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</row>
    <row r="1746" spans="2:13" x14ac:dyDescent="0.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</row>
    <row r="1747" spans="2:13" x14ac:dyDescent="0.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</row>
    <row r="1748" spans="2:13" x14ac:dyDescent="0.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</row>
    <row r="1749" spans="2:13" x14ac:dyDescent="0.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</row>
    <row r="1750" spans="2:13" x14ac:dyDescent="0.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</row>
    <row r="1751" spans="2:13" x14ac:dyDescent="0.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</row>
    <row r="1752" spans="2:13" x14ac:dyDescent="0.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</row>
    <row r="1753" spans="2:13" x14ac:dyDescent="0.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</row>
    <row r="1754" spans="2:13" x14ac:dyDescent="0.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</row>
    <row r="1755" spans="2:13" x14ac:dyDescent="0.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</row>
    <row r="1756" spans="2:13" x14ac:dyDescent="0.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</row>
    <row r="1757" spans="2:13" x14ac:dyDescent="0.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</row>
    <row r="1758" spans="2:13" x14ac:dyDescent="0.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</row>
    <row r="1759" spans="2:13" x14ac:dyDescent="0.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</row>
    <row r="1760" spans="2:13" x14ac:dyDescent="0.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</row>
    <row r="1761" spans="2:13" x14ac:dyDescent="0.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</row>
    <row r="1762" spans="2:13" x14ac:dyDescent="0.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</row>
    <row r="1763" spans="2:13" x14ac:dyDescent="0.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</row>
    <row r="1764" spans="2:13" x14ac:dyDescent="0.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</row>
    <row r="1765" spans="2:13" x14ac:dyDescent="0.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</row>
    <row r="1766" spans="2:13" x14ac:dyDescent="0.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</row>
    <row r="1767" spans="2:13" x14ac:dyDescent="0.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</row>
    <row r="1768" spans="2:13" x14ac:dyDescent="0.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</row>
    <row r="1769" spans="2:13" x14ac:dyDescent="0.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</row>
    <row r="1770" spans="2:13" x14ac:dyDescent="0.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</row>
    <row r="1771" spans="2:13" x14ac:dyDescent="0.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</row>
    <row r="1772" spans="2:13" x14ac:dyDescent="0.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</row>
    <row r="1773" spans="2:13" x14ac:dyDescent="0.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</row>
    <row r="1774" spans="2:13" x14ac:dyDescent="0.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</row>
    <row r="1775" spans="2:13" x14ac:dyDescent="0.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</row>
    <row r="1776" spans="2:13" x14ac:dyDescent="0.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</row>
    <row r="1777" spans="2:13" x14ac:dyDescent="0.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</row>
    <row r="1778" spans="2:13" x14ac:dyDescent="0.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</row>
    <row r="1779" spans="2:13" x14ac:dyDescent="0.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</row>
    <row r="1780" spans="2:13" x14ac:dyDescent="0.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</row>
    <row r="1781" spans="2:13" x14ac:dyDescent="0.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</row>
    <row r="1782" spans="2:13" x14ac:dyDescent="0.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</row>
    <row r="1783" spans="2:13" x14ac:dyDescent="0.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</row>
    <row r="1784" spans="2:13" x14ac:dyDescent="0.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</row>
    <row r="1785" spans="2:13" x14ac:dyDescent="0.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</row>
    <row r="1786" spans="2:13" x14ac:dyDescent="0.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</row>
    <row r="1787" spans="2:13" x14ac:dyDescent="0.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</row>
    <row r="1788" spans="2:13" x14ac:dyDescent="0.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</row>
    <row r="1789" spans="2:13" x14ac:dyDescent="0.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</row>
    <row r="1790" spans="2:13" x14ac:dyDescent="0.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</row>
    <row r="1791" spans="2:13" x14ac:dyDescent="0.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</row>
    <row r="1792" spans="2:13" x14ac:dyDescent="0.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</row>
    <row r="1793" spans="2:13" x14ac:dyDescent="0.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</row>
    <row r="1794" spans="2:13" x14ac:dyDescent="0.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</row>
    <row r="1795" spans="2:13" x14ac:dyDescent="0.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</row>
    <row r="1796" spans="2:13" x14ac:dyDescent="0.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</row>
    <row r="1797" spans="2:13" x14ac:dyDescent="0.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</row>
    <row r="1798" spans="2:13" x14ac:dyDescent="0.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</row>
    <row r="1799" spans="2:13" x14ac:dyDescent="0.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</row>
    <row r="1800" spans="2:13" x14ac:dyDescent="0.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</row>
    <row r="1801" spans="2:13" x14ac:dyDescent="0.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</row>
    <row r="1802" spans="2:13" x14ac:dyDescent="0.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</row>
    <row r="1803" spans="2:13" x14ac:dyDescent="0.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</row>
    <row r="1804" spans="2:13" x14ac:dyDescent="0.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</row>
    <row r="1805" spans="2:13" x14ac:dyDescent="0.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</row>
    <row r="1806" spans="2:13" x14ac:dyDescent="0.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</row>
    <row r="1807" spans="2:13" x14ac:dyDescent="0.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</row>
    <row r="1808" spans="2:13" x14ac:dyDescent="0.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</row>
    <row r="1809" spans="2:13" x14ac:dyDescent="0.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</row>
    <row r="1810" spans="2:13" x14ac:dyDescent="0.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</row>
    <row r="1811" spans="2:13" x14ac:dyDescent="0.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</row>
    <row r="1812" spans="2:13" x14ac:dyDescent="0.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</row>
    <row r="1813" spans="2:13" x14ac:dyDescent="0.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</row>
    <row r="1814" spans="2:13" x14ac:dyDescent="0.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</row>
    <row r="1815" spans="2:13" x14ac:dyDescent="0.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</row>
    <row r="1816" spans="2:13" x14ac:dyDescent="0.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</row>
    <row r="1817" spans="2:13" x14ac:dyDescent="0.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</row>
    <row r="1818" spans="2:13" x14ac:dyDescent="0.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</row>
    <row r="1819" spans="2:13" x14ac:dyDescent="0.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</row>
    <row r="1820" spans="2:13" x14ac:dyDescent="0.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</row>
    <row r="1821" spans="2:13" x14ac:dyDescent="0.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</row>
    <row r="1822" spans="2:13" x14ac:dyDescent="0.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</row>
    <row r="1823" spans="2:13" x14ac:dyDescent="0.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</row>
    <row r="1824" spans="2:13" x14ac:dyDescent="0.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</row>
    <row r="1825" spans="2:13" x14ac:dyDescent="0.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</row>
    <row r="1826" spans="2:13" x14ac:dyDescent="0.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</row>
    <row r="1827" spans="2:13" x14ac:dyDescent="0.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</row>
    <row r="1828" spans="2:13" x14ac:dyDescent="0.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</row>
    <row r="1829" spans="2:13" x14ac:dyDescent="0.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</row>
    <row r="1830" spans="2:13" x14ac:dyDescent="0.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</row>
    <row r="1831" spans="2:13" x14ac:dyDescent="0.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</row>
    <row r="1832" spans="2:13" x14ac:dyDescent="0.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</row>
    <row r="1833" spans="2:13" x14ac:dyDescent="0.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</row>
    <row r="1834" spans="2:13" x14ac:dyDescent="0.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</row>
    <row r="1835" spans="2:13" x14ac:dyDescent="0.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</row>
    <row r="1836" spans="2:13" x14ac:dyDescent="0.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</row>
    <row r="1837" spans="2:13" x14ac:dyDescent="0.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</row>
    <row r="1838" spans="2:13" x14ac:dyDescent="0.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</row>
    <row r="1839" spans="2:13" x14ac:dyDescent="0.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</row>
    <row r="1840" spans="2:13" x14ac:dyDescent="0.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</row>
    <row r="1841" spans="2:13" x14ac:dyDescent="0.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</row>
    <row r="1842" spans="2:13" x14ac:dyDescent="0.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</row>
    <row r="1843" spans="2:13" x14ac:dyDescent="0.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</row>
    <row r="1844" spans="2:13" x14ac:dyDescent="0.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</row>
    <row r="1845" spans="2:13" x14ac:dyDescent="0.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</row>
    <row r="1846" spans="2:13" x14ac:dyDescent="0.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</row>
    <row r="1847" spans="2:13" x14ac:dyDescent="0.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</row>
    <row r="1848" spans="2:13" x14ac:dyDescent="0.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</row>
    <row r="1849" spans="2:13" x14ac:dyDescent="0.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</row>
    <row r="1850" spans="2:13" x14ac:dyDescent="0.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</row>
    <row r="1851" spans="2:13" x14ac:dyDescent="0.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</row>
    <row r="1852" spans="2:13" x14ac:dyDescent="0.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</row>
    <row r="1853" spans="2:13" x14ac:dyDescent="0.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</row>
    <row r="1854" spans="2:13" x14ac:dyDescent="0.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</row>
    <row r="1855" spans="2:13" x14ac:dyDescent="0.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</row>
    <row r="1856" spans="2:13" x14ac:dyDescent="0.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</row>
    <row r="1857" spans="2:13" x14ac:dyDescent="0.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</row>
    <row r="1858" spans="2:13" x14ac:dyDescent="0.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</row>
    <row r="1859" spans="2:13" x14ac:dyDescent="0.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</row>
    <row r="1860" spans="2:13" x14ac:dyDescent="0.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</row>
    <row r="1861" spans="2:13" x14ac:dyDescent="0.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</row>
    <row r="1862" spans="2:13" x14ac:dyDescent="0.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</row>
    <row r="1863" spans="2:13" x14ac:dyDescent="0.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</row>
    <row r="1864" spans="2:13" x14ac:dyDescent="0.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</row>
    <row r="1865" spans="2:13" x14ac:dyDescent="0.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</row>
    <row r="1866" spans="2:13" x14ac:dyDescent="0.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</row>
    <row r="1867" spans="2:13" x14ac:dyDescent="0.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</row>
    <row r="1868" spans="2:13" x14ac:dyDescent="0.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</row>
    <row r="1869" spans="2:13" x14ac:dyDescent="0.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</row>
    <row r="1870" spans="2:13" x14ac:dyDescent="0.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</row>
    <row r="1871" spans="2:13" x14ac:dyDescent="0.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</row>
    <row r="1872" spans="2:13" x14ac:dyDescent="0.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</row>
    <row r="1873" spans="2:13" x14ac:dyDescent="0.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</row>
    <row r="1874" spans="2:13" x14ac:dyDescent="0.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</row>
    <row r="1875" spans="2:13" x14ac:dyDescent="0.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</row>
    <row r="1876" spans="2:13" x14ac:dyDescent="0.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</row>
    <row r="1877" spans="2:13" x14ac:dyDescent="0.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</row>
    <row r="1878" spans="2:13" x14ac:dyDescent="0.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</row>
    <row r="1879" spans="2:13" x14ac:dyDescent="0.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</row>
    <row r="1880" spans="2:13" x14ac:dyDescent="0.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</row>
    <row r="1881" spans="2:13" x14ac:dyDescent="0.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</row>
    <row r="1882" spans="2:13" x14ac:dyDescent="0.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</row>
    <row r="1883" spans="2:13" x14ac:dyDescent="0.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</row>
    <row r="1884" spans="2:13" x14ac:dyDescent="0.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</row>
    <row r="1885" spans="2:13" x14ac:dyDescent="0.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</row>
    <row r="1886" spans="2:13" x14ac:dyDescent="0.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</row>
    <row r="1887" spans="2:13" x14ac:dyDescent="0.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</row>
    <row r="1888" spans="2:13" x14ac:dyDescent="0.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</row>
    <row r="1889" spans="2:13" x14ac:dyDescent="0.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</row>
    <row r="1890" spans="2:13" x14ac:dyDescent="0.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</row>
    <row r="1891" spans="2:13" x14ac:dyDescent="0.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</row>
    <row r="1892" spans="2:13" x14ac:dyDescent="0.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</row>
    <row r="1893" spans="2:13" x14ac:dyDescent="0.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</row>
    <row r="1894" spans="2:13" x14ac:dyDescent="0.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</row>
    <row r="1895" spans="2:13" x14ac:dyDescent="0.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</row>
    <row r="1896" spans="2:13" x14ac:dyDescent="0.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</row>
    <row r="1897" spans="2:13" x14ac:dyDescent="0.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</row>
    <row r="1898" spans="2:13" x14ac:dyDescent="0.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</row>
    <row r="1899" spans="2:13" x14ac:dyDescent="0.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</row>
    <row r="1900" spans="2:13" x14ac:dyDescent="0.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</row>
    <row r="1901" spans="2:13" x14ac:dyDescent="0.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</row>
    <row r="1902" spans="2:13" x14ac:dyDescent="0.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</row>
    <row r="1903" spans="2:13" x14ac:dyDescent="0.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</row>
    <row r="1904" spans="2:13" x14ac:dyDescent="0.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</row>
    <row r="1905" spans="2:13" x14ac:dyDescent="0.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</row>
    <row r="1906" spans="2:13" x14ac:dyDescent="0.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</row>
    <row r="1907" spans="2:13" x14ac:dyDescent="0.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</row>
    <row r="1908" spans="2:13" x14ac:dyDescent="0.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</row>
    <row r="1909" spans="2:13" x14ac:dyDescent="0.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</row>
    <row r="1910" spans="2:13" x14ac:dyDescent="0.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</row>
    <row r="1911" spans="2:13" x14ac:dyDescent="0.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</row>
    <row r="1912" spans="2:13" x14ac:dyDescent="0.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</row>
    <row r="1913" spans="2:13" x14ac:dyDescent="0.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</row>
    <row r="1914" spans="2:13" x14ac:dyDescent="0.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</row>
    <row r="1915" spans="2:13" x14ac:dyDescent="0.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</row>
    <row r="1916" spans="2:13" x14ac:dyDescent="0.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</row>
    <row r="1917" spans="2:13" x14ac:dyDescent="0.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</row>
    <row r="1918" spans="2:13" x14ac:dyDescent="0.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</row>
    <row r="1919" spans="2:13" x14ac:dyDescent="0.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</row>
    <row r="1920" spans="2:13" x14ac:dyDescent="0.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</row>
    <row r="1921" spans="2:13" x14ac:dyDescent="0.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</row>
    <row r="1922" spans="2:13" x14ac:dyDescent="0.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</row>
    <row r="1923" spans="2:13" x14ac:dyDescent="0.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</row>
    <row r="1924" spans="2:13" x14ac:dyDescent="0.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</row>
    <row r="1925" spans="2:13" x14ac:dyDescent="0.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</row>
    <row r="1926" spans="2:13" x14ac:dyDescent="0.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</row>
    <row r="1927" spans="2:13" x14ac:dyDescent="0.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</row>
    <row r="1928" spans="2:13" x14ac:dyDescent="0.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</row>
    <row r="1929" spans="2:13" x14ac:dyDescent="0.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</row>
    <row r="1930" spans="2:13" x14ac:dyDescent="0.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</row>
    <row r="1931" spans="2:13" x14ac:dyDescent="0.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</row>
    <row r="1932" spans="2:13" x14ac:dyDescent="0.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</row>
    <row r="1933" spans="2:13" x14ac:dyDescent="0.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</row>
    <row r="1934" spans="2:13" x14ac:dyDescent="0.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</row>
    <row r="1935" spans="2:13" x14ac:dyDescent="0.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</row>
    <row r="1936" spans="2:13" x14ac:dyDescent="0.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</row>
    <row r="1937" spans="2:13" x14ac:dyDescent="0.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</row>
    <row r="1938" spans="2:13" x14ac:dyDescent="0.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</row>
    <row r="1939" spans="2:13" x14ac:dyDescent="0.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</row>
    <row r="1940" spans="2:13" x14ac:dyDescent="0.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</row>
    <row r="1941" spans="2:13" x14ac:dyDescent="0.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</row>
    <row r="1942" spans="2:13" x14ac:dyDescent="0.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</row>
    <row r="1943" spans="2:13" x14ac:dyDescent="0.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</row>
  </sheetData>
  <sheetProtection sheet="1" objects="1" scenarios="1" selectLockedCells="1"/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>&amp;LL. B. White Greenhouse Heating Calculations
&amp;CCustomer: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3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300-000001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300-000002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300-000003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300-000004000000}">
          <x14:formula1>
            <xm:f>'Form Data'!G456:G473</xm:f>
          </x14:formula1>
          <xm:sqref>E23</xm:sqref>
        </x14:dataValidation>
        <x14:dataValidation type="list" allowBlank="1" showInputMessage="1" showErrorMessage="1" xr:uid="{00000000-0002-0000-0300-000005000000}">
          <x14:formula1>
            <xm:f>'Form Data'!B10:B17</xm:f>
          </x14:formula1>
          <xm:sqref>E26</xm:sqref>
        </x14:dataValidation>
        <x14:dataValidation type="list" allowBlank="1" showInputMessage="1" showErrorMessage="1" xr:uid="{00000000-0002-0000-0300-000006000000}">
          <x14:formula1>
            <xm:f>'Form Data'!G456:G473</xm:f>
          </x14:formula1>
          <xm:sqref>E24</xm:sqref>
        </x14:dataValidation>
        <x14:dataValidation type="list" allowBlank="1" showInputMessage="1" showErrorMessage="1" xr:uid="{00000000-0002-0000-0300-000007000000}">
          <x14:formula1>
            <xm:f>'Form Data'!G456:G473</xm:f>
          </x14:formula1>
          <xm:sqref>E25</xm:sqref>
        </x14:dataValidation>
        <x14:dataValidation type="list" allowBlank="1" showInputMessage="1" showErrorMessage="1" xr:uid="{00000000-0002-0000-03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3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300-00000A000000}">
          <x14:formula1>
            <xm:f>'Form Data'!B32:B36</xm:f>
          </x14:formula1>
          <xm:sqref>E32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00"/>
  </sheetPr>
  <dimension ref="A1:N2134"/>
  <sheetViews>
    <sheetView zoomScale="120" zoomScaleNormal="120" workbookViewId="0">
      <selection activeCell="E30" sqref="E30"/>
    </sheetView>
  </sheetViews>
  <sheetFormatPr defaultColWidth="8.85546875" defaultRowHeight="12.75" x14ac:dyDescent="0.2"/>
  <cols>
    <col min="1" max="1" width="8.85546875" style="8"/>
    <col min="2" max="2" width="8.85546875" style="2"/>
    <col min="3" max="3" width="8.85546875" style="2" customWidth="1"/>
    <col min="4" max="4" width="9" style="2" customWidth="1"/>
    <col min="5" max="5" width="22.85546875" style="2" customWidth="1"/>
    <col min="6" max="6" width="4.57031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/>
    <col min="12" max="12" width="10.5703125" style="2" customWidth="1"/>
    <col min="13" max="13" width="9.28515625" style="2" customWidth="1"/>
    <col min="14" max="14" width="8.85546875" style="2"/>
    <col min="15" max="16384" width="8.85546875" style="8"/>
  </cols>
  <sheetData>
    <row r="1" spans="1:10" x14ac:dyDescent="0.2">
      <c r="A1" s="2"/>
    </row>
    <row r="2" spans="1:10" ht="13.15" customHeight="1" x14ac:dyDescent="0.2">
      <c r="A2" s="2"/>
      <c r="B2" s="1"/>
    </row>
    <row r="3" spans="1:10" ht="20.25" x14ac:dyDescent="0.3">
      <c r="A3" s="2"/>
      <c r="B3" s="1"/>
      <c r="E3" s="9" t="s">
        <v>72</v>
      </c>
    </row>
    <row r="4" spans="1:10" ht="13.15" customHeight="1" x14ac:dyDescent="0.2">
      <c r="A4" s="2"/>
      <c r="B4" s="1"/>
    </row>
    <row r="5" spans="1:10" ht="13.15" customHeight="1" x14ac:dyDescent="0.2">
      <c r="A5" s="2"/>
      <c r="B5" s="1"/>
    </row>
    <row r="6" spans="1:10" ht="13.15" customHeight="1" x14ac:dyDescent="0.2">
      <c r="A6" s="2"/>
      <c r="B6" s="1"/>
    </row>
    <row r="7" spans="1:10" x14ac:dyDescent="0.2">
      <c r="A7" s="2"/>
    </row>
    <row r="8" spans="1:10" ht="15.75" x14ac:dyDescent="0.25">
      <c r="A8" s="2"/>
      <c r="B8" s="13" t="s">
        <v>4</v>
      </c>
    </row>
    <row r="9" spans="1:10" ht="10.15" customHeight="1" x14ac:dyDescent="0.2">
      <c r="A9" s="2"/>
    </row>
    <row r="10" spans="1:10" x14ac:dyDescent="0.2">
      <c r="A10" s="2"/>
      <c r="B10" s="31" t="s">
        <v>46</v>
      </c>
      <c r="C10" s="31"/>
      <c r="E10" s="32">
        <v>0</v>
      </c>
    </row>
    <row r="11" spans="1:10" x14ac:dyDescent="0.2">
      <c r="A11" s="2"/>
      <c r="B11" s="31" t="s">
        <v>57</v>
      </c>
      <c r="C11" s="31"/>
      <c r="E11" s="32">
        <v>0</v>
      </c>
      <c r="J11" s="10"/>
    </row>
    <row r="12" spans="1:10" x14ac:dyDescent="0.2">
      <c r="A12" s="2"/>
      <c r="B12" s="31" t="s">
        <v>47</v>
      </c>
      <c r="C12" s="31"/>
      <c r="E12" s="32">
        <v>0</v>
      </c>
      <c r="J12" s="10"/>
    </row>
    <row r="13" spans="1:10" x14ac:dyDescent="0.2">
      <c r="A13" s="2"/>
      <c r="B13" s="31" t="s">
        <v>54</v>
      </c>
      <c r="C13" s="31"/>
      <c r="E13" s="32">
        <v>0</v>
      </c>
      <c r="J13" s="10"/>
    </row>
    <row r="14" spans="1:10" x14ac:dyDescent="0.2">
      <c r="A14" s="2"/>
      <c r="B14" s="31" t="s">
        <v>59</v>
      </c>
      <c r="C14" s="31"/>
      <c r="E14" s="33">
        <v>0</v>
      </c>
    </row>
    <row r="15" spans="1:10" x14ac:dyDescent="0.2">
      <c r="A15" s="2"/>
      <c r="E15" s="4"/>
    </row>
    <row r="16" spans="1:10" ht="15.75" x14ac:dyDescent="0.25">
      <c r="A16" s="2"/>
      <c r="B16" s="13" t="s">
        <v>50</v>
      </c>
      <c r="E16" s="4"/>
    </row>
    <row r="17" spans="1:14" ht="13.15" customHeight="1" x14ac:dyDescent="0.2">
      <c r="A17" s="2"/>
      <c r="E17" s="4"/>
    </row>
    <row r="18" spans="1:14" x14ac:dyDescent="0.2">
      <c r="A18" s="2"/>
      <c r="B18" s="15" t="s">
        <v>66</v>
      </c>
      <c r="E18" s="36">
        <v>15</v>
      </c>
      <c r="F18" s="21">
        <f>LOOKUP(E18,'Form Data'!E10:F14,'Form Data'!F10:F14)</f>
        <v>1</v>
      </c>
      <c r="G18" s="79"/>
    </row>
    <row r="19" spans="1:14" x14ac:dyDescent="0.2">
      <c r="A19" s="2"/>
      <c r="B19" s="15" t="s">
        <v>67</v>
      </c>
      <c r="E19" s="36">
        <v>5</v>
      </c>
      <c r="F19" s="22">
        <f>E19</f>
        <v>5</v>
      </c>
      <c r="G19" s="80"/>
    </row>
    <row r="20" spans="1:14" x14ac:dyDescent="0.2">
      <c r="A20" s="2"/>
      <c r="B20" s="2" t="s">
        <v>6</v>
      </c>
      <c r="E20" s="37" t="s">
        <v>65</v>
      </c>
      <c r="F20" s="24">
        <f>LOOKUP(E20,'Form Data'!B453:C454,'Form Data'!C453:C454)</f>
        <v>1.25</v>
      </c>
      <c r="G20" s="81"/>
    </row>
    <row r="21" spans="1:14" x14ac:dyDescent="0.2">
      <c r="A21" s="2"/>
      <c r="E21" s="38"/>
      <c r="G21" s="82"/>
    </row>
    <row r="22" spans="1:14" x14ac:dyDescent="0.2">
      <c r="A22" s="2"/>
      <c r="B22" s="3" t="s">
        <v>75</v>
      </c>
      <c r="E22" s="38"/>
      <c r="G22" s="82"/>
      <c r="I22" s="3" t="s">
        <v>51</v>
      </c>
    </row>
    <row r="23" spans="1:14" x14ac:dyDescent="0.2">
      <c r="A23" s="2"/>
      <c r="B23" s="2" t="s">
        <v>48</v>
      </c>
      <c r="E23" s="39" t="s">
        <v>24</v>
      </c>
      <c r="F23" s="24">
        <f>LOOKUP(E23,'Form Data'!G$456:H$473,'Form Data'!H$456:H$473)</f>
        <v>1.1499999999999999</v>
      </c>
      <c r="G23" s="81"/>
      <c r="H23" s="2" t="s">
        <v>20</v>
      </c>
      <c r="I23" s="2" t="s">
        <v>52</v>
      </c>
      <c r="J23" s="16">
        <f xml:space="preserve"> (E10*E12)*2</f>
        <v>0</v>
      </c>
    </row>
    <row r="24" spans="1:14" x14ac:dyDescent="0.2">
      <c r="A24" s="2"/>
      <c r="B24" s="2" t="s">
        <v>49</v>
      </c>
      <c r="E24" s="39" t="s">
        <v>24</v>
      </c>
      <c r="F24" s="24">
        <f>LOOKUP(E24,'Form Data'!G$456:H$473,'Form Data'!H$456:H$473)</f>
        <v>1.1499999999999999</v>
      </c>
      <c r="G24" s="81"/>
      <c r="I24" s="2" t="s">
        <v>49</v>
      </c>
      <c r="J24" s="16">
        <f>(E11*E12)*2</f>
        <v>0</v>
      </c>
    </row>
    <row r="25" spans="1:14" ht="22.5" x14ac:dyDescent="0.2">
      <c r="A25" s="2"/>
      <c r="B25" s="2" t="s">
        <v>1</v>
      </c>
      <c r="E25" s="39" t="s">
        <v>8</v>
      </c>
      <c r="F25" s="24">
        <f>LOOKUP(E25,'Form Data'!B$10:C$17,'Form Data'!C$10:C$17)</f>
        <v>0.65</v>
      </c>
      <c r="G25" s="81"/>
      <c r="I25" s="2" t="s">
        <v>1</v>
      </c>
      <c r="J25" s="16">
        <f>(( ((E10/2)^2+(E13^2))^0.5)*E11)*2</f>
        <v>0</v>
      </c>
    </row>
    <row r="26" spans="1:14" x14ac:dyDescent="0.2">
      <c r="A26" s="2"/>
      <c r="B26" s="2" t="s">
        <v>2</v>
      </c>
      <c r="E26" s="39" t="s">
        <v>7</v>
      </c>
      <c r="F26" s="24">
        <f>LOOKUP(E26,'Form Data'!B$10:C$17,'Form Data'!C$10:C$17)</f>
        <v>1.1299999999999999</v>
      </c>
      <c r="G26" s="81"/>
      <c r="I26" s="2" t="s">
        <v>2</v>
      </c>
      <c r="J26" s="16">
        <f>(0.5*(E10/2)*E13)*4</f>
        <v>0</v>
      </c>
    </row>
    <row r="27" spans="1:14" x14ac:dyDescent="0.2">
      <c r="A27" s="2"/>
      <c r="E27" s="38"/>
      <c r="G27" s="82"/>
      <c r="I27" s="2" t="s">
        <v>53</v>
      </c>
      <c r="J27" s="16">
        <f>(((J23+J26)/2))*E11</f>
        <v>0</v>
      </c>
    </row>
    <row r="28" spans="1:14" x14ac:dyDescent="0.2">
      <c r="A28" s="2"/>
      <c r="B28" s="3" t="s">
        <v>76</v>
      </c>
      <c r="E28" s="38"/>
      <c r="G28" s="82"/>
      <c r="J28" s="16"/>
    </row>
    <row r="29" spans="1:14" x14ac:dyDescent="0.2">
      <c r="A29" s="2"/>
      <c r="B29" s="2" t="s">
        <v>48</v>
      </c>
      <c r="E29" s="39" t="s">
        <v>42</v>
      </c>
      <c r="F29" s="21">
        <f>LOOKUP(E29,'Form Data'!B32:C36,'Form Data'!C32:C36)</f>
        <v>1.03</v>
      </c>
      <c r="G29" s="79"/>
      <c r="I29" s="3" t="s">
        <v>55</v>
      </c>
    </row>
    <row r="30" spans="1:14" ht="13.5" thickBot="1" x14ac:dyDescent="0.25">
      <c r="A30" s="2"/>
      <c r="B30" s="2" t="s">
        <v>49</v>
      </c>
      <c r="E30" s="39" t="s">
        <v>42</v>
      </c>
      <c r="F30" s="21">
        <f>LOOKUP(E30,'Form Data'!B$32:C$36,'Form Data'!C$32:C$36)</f>
        <v>1.03</v>
      </c>
      <c r="G30" s="79"/>
      <c r="I30" s="2" t="s">
        <v>48</v>
      </c>
      <c r="J30" s="16">
        <f>(J23)*F23*F29*F19*E14</f>
        <v>0</v>
      </c>
    </row>
    <row r="31" spans="1:14" x14ac:dyDescent="0.2">
      <c r="A31" s="2"/>
      <c r="B31" s="2" t="s">
        <v>1</v>
      </c>
      <c r="E31" s="39" t="s">
        <v>42</v>
      </c>
      <c r="F31" s="21">
        <f>LOOKUP(E31,'Form Data'!B$32:C$36,'Form Data'!C$32:C$36)</f>
        <v>1.03</v>
      </c>
      <c r="G31" s="79"/>
      <c r="I31" s="2" t="s">
        <v>49</v>
      </c>
      <c r="J31" s="16">
        <f>(J24)*F24*F30*F19</f>
        <v>0</v>
      </c>
      <c r="L31" s="76" t="s">
        <v>92</v>
      </c>
      <c r="M31" s="51"/>
      <c r="N31" s="52">
        <f>ROUNDUP(J35/220000,0)</f>
        <v>0</v>
      </c>
    </row>
    <row r="32" spans="1:14" ht="13.5" thickBot="1" x14ac:dyDescent="0.25">
      <c r="A32" s="2"/>
      <c r="B32" s="2" t="s">
        <v>2</v>
      </c>
      <c r="E32" s="39" t="s">
        <v>42</v>
      </c>
      <c r="F32" s="21">
        <f>LOOKUP(E32,'Form Data'!B$32:C$36,'Form Data'!C$32:C$36)</f>
        <v>1.03</v>
      </c>
      <c r="G32" s="79"/>
      <c r="I32" s="2" t="s">
        <v>1</v>
      </c>
      <c r="J32" s="16">
        <f xml:space="preserve"> (J25)*F25*F31*F19*E14</f>
        <v>0</v>
      </c>
      <c r="L32" s="75" t="s">
        <v>91</v>
      </c>
      <c r="M32" s="53"/>
      <c r="N32" s="58">
        <f>ROUNDUP(J35/120000,0)</f>
        <v>0</v>
      </c>
    </row>
    <row r="33" spans="1:14" ht="13.5" thickBot="1" x14ac:dyDescent="0.25">
      <c r="A33" s="2"/>
      <c r="I33" s="2" t="s">
        <v>2</v>
      </c>
      <c r="J33" s="16">
        <f>(J26)*F26*F32*F19*E14</f>
        <v>0</v>
      </c>
    </row>
    <row r="34" spans="1:14" ht="13.5" thickBot="1" x14ac:dyDescent="0.25">
      <c r="A34" s="2"/>
      <c r="I34" s="2" t="s">
        <v>62</v>
      </c>
      <c r="J34" s="16">
        <f>0.018*F20*J27*F19*F18</f>
        <v>0</v>
      </c>
      <c r="L34" s="84" t="s">
        <v>93</v>
      </c>
      <c r="M34" s="85"/>
      <c r="N34" s="86">
        <f>ROUNDUP(J35/400000,0)</f>
        <v>0</v>
      </c>
    </row>
    <row r="35" spans="1:14" x14ac:dyDescent="0.2">
      <c r="A35" s="2"/>
      <c r="I35" s="12" t="s">
        <v>56</v>
      </c>
      <c r="J35" s="17">
        <f>SUM(J30:J34)</f>
        <v>0</v>
      </c>
      <c r="L35" s="44"/>
      <c r="M35" s="50"/>
    </row>
    <row r="36" spans="1:14" x14ac:dyDescent="0.2">
      <c r="A36" s="2"/>
    </row>
    <row r="37" spans="1:14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14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 x14ac:dyDescent="0.2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2:14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2:14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2:14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2:14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2:14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2:14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2:14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2:14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2:14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2:14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2:14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2:14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2:14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2:14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2:14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2:14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2:14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2:14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2:14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2:14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2:14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2:14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2:14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2:14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2:14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2:14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2:14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2:14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2:14" x14ac:dyDescent="0.2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2:14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2:14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2:14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2:14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2:14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2:14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2:14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2:14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2:14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2:14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2:14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2:14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2:14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2:14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2:14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2:14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2:14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2:14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2:14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2:14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2:14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2:14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2:14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2:14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2:14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2:14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2:14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2:14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2:14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2:14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2:14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2:14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2:14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2:14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2:14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2:14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2:14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2:14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2:14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2:14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2:14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2:14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2:14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2:14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2:14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2:14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2:14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2:14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2:14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2:14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2:14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2:14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2:14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2:14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2:14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2:14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2:14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2:14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2:14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2:14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2:14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2:14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2:14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2:14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2:14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2:14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2:14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2:14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2:14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2:14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2:14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2:14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2:14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2:14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2:14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2:14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2:14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2:14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2:14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2:14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2:14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2:14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2:14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2:14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2:14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2:14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2:14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2:14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2:14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2:14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2:14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2:14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2:14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2:14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2:14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2:14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2:14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2:14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2:14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2:14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2:14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2:14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2:14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2:14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2:14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2:14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2:14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2:14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2:14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2:14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2:14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2:14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2:14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2:14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2:14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2:14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2:14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2:14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2:14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2:14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2:14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2:14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2:14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2:14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2:14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2:14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2:14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2:14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2:14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2:14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2:14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2:14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2:14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2:14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2:14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2:14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2:14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2:14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2:14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2:14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2:14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2:14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2:14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2:14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2:14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2:14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2:14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2:14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2:14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2:14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2:14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2:14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2:14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2:14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2:14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2:14" x14ac:dyDescent="0.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2:14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2:14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2:14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2:14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2:14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2:14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2:14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2:14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2:14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2:14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2:14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2:14" x14ac:dyDescent="0.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2:14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2:14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2:14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2:14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2:14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2:14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2:14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2:14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2:14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2:14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2:14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2:14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2:14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2:14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2:14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2:14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2:14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2:14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2:14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2:14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2:14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2:14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2:14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2:14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2:14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2:14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2:14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2:14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2:14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2:14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2:14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2:14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2:14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2:14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2:14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2:14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2:14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2:14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2:14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2:14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2:14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2:14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2:14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2:14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2:14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2:14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2:14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2:14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2:14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2:14" x14ac:dyDescent="0.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2:14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2:14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2:14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2:14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2:14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2:14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2:14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2:14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2:14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2:14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2:14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2:14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2:14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2:14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2:14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2:14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2:14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2:14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2:14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2:14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2:14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2:14" x14ac:dyDescent="0.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2:14" x14ac:dyDescent="0.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2:14" x14ac:dyDescent="0.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2:14" x14ac:dyDescent="0.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2:14" x14ac:dyDescent="0.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2:14" x14ac:dyDescent="0.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2:14" x14ac:dyDescent="0.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2:14" x14ac:dyDescent="0.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2:14" x14ac:dyDescent="0.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2:14" x14ac:dyDescent="0.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2:14" x14ac:dyDescent="0.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2:14" x14ac:dyDescent="0.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2:14" x14ac:dyDescent="0.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2:14" x14ac:dyDescent="0.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2:14" x14ac:dyDescent="0.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2:14" x14ac:dyDescent="0.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2:14" x14ac:dyDescent="0.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2:14" x14ac:dyDescent="0.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2:14" x14ac:dyDescent="0.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2:14" x14ac:dyDescent="0.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2:14" x14ac:dyDescent="0.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2:14" x14ac:dyDescent="0.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2:14" x14ac:dyDescent="0.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2:14" x14ac:dyDescent="0.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2:14" x14ac:dyDescent="0.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2:14" x14ac:dyDescent="0.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2:14" x14ac:dyDescent="0.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2:14" x14ac:dyDescent="0.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2:14" x14ac:dyDescent="0.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2:14" x14ac:dyDescent="0.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2:14" x14ac:dyDescent="0.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2:14" x14ac:dyDescent="0.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2:14" x14ac:dyDescent="0.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2:14" x14ac:dyDescent="0.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2:14" x14ac:dyDescent="0.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2:14" x14ac:dyDescent="0.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2:14" x14ac:dyDescent="0.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2:14" x14ac:dyDescent="0.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2:14" x14ac:dyDescent="0.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2:14" x14ac:dyDescent="0.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2:14" x14ac:dyDescent="0.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2:14" x14ac:dyDescent="0.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2:14" x14ac:dyDescent="0.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2:14" x14ac:dyDescent="0.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2:14" x14ac:dyDescent="0.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2:14" x14ac:dyDescent="0.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2:14" x14ac:dyDescent="0.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2:14" x14ac:dyDescent="0.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2:14" x14ac:dyDescent="0.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2:14" x14ac:dyDescent="0.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2:14" x14ac:dyDescent="0.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2:14" x14ac:dyDescent="0.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2:14" x14ac:dyDescent="0.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2:14" x14ac:dyDescent="0.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2:14" x14ac:dyDescent="0.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2:14" x14ac:dyDescent="0.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2:14" x14ac:dyDescent="0.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2:14" x14ac:dyDescent="0.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2:14" x14ac:dyDescent="0.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2:14" x14ac:dyDescent="0.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2:14" x14ac:dyDescent="0.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2:14" x14ac:dyDescent="0.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2:14" x14ac:dyDescent="0.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2:14" x14ac:dyDescent="0.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2:14" x14ac:dyDescent="0.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2:14" x14ac:dyDescent="0.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2:14" x14ac:dyDescent="0.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2:14" x14ac:dyDescent="0.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2:14" x14ac:dyDescent="0.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2:14" x14ac:dyDescent="0.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2:14" x14ac:dyDescent="0.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2:14" x14ac:dyDescent="0.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2:14" x14ac:dyDescent="0.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2:14" x14ac:dyDescent="0.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2:14" x14ac:dyDescent="0.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2:14" x14ac:dyDescent="0.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2:14" x14ac:dyDescent="0.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2:14" x14ac:dyDescent="0.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2:14" x14ac:dyDescent="0.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2:14" x14ac:dyDescent="0.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2:14" x14ac:dyDescent="0.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2:14" x14ac:dyDescent="0.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2:14" x14ac:dyDescent="0.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2:14" x14ac:dyDescent="0.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2:14" x14ac:dyDescent="0.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2:14" x14ac:dyDescent="0.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2:14" x14ac:dyDescent="0.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2:14" x14ac:dyDescent="0.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2:14" x14ac:dyDescent="0.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2:14" x14ac:dyDescent="0.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2:14" x14ac:dyDescent="0.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2:14" x14ac:dyDescent="0.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2:14" x14ac:dyDescent="0.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2:14" x14ac:dyDescent="0.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2:14" x14ac:dyDescent="0.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2:14" x14ac:dyDescent="0.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2:14" x14ac:dyDescent="0.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2:14" x14ac:dyDescent="0.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2:14" x14ac:dyDescent="0.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2:14" x14ac:dyDescent="0.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2:14" x14ac:dyDescent="0.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2:14" x14ac:dyDescent="0.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2:14" x14ac:dyDescent="0.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2:14" x14ac:dyDescent="0.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2:14" x14ac:dyDescent="0.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2:14" x14ac:dyDescent="0.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2:14" x14ac:dyDescent="0.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2:14" x14ac:dyDescent="0.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2:14" x14ac:dyDescent="0.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2:14" x14ac:dyDescent="0.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2:14" x14ac:dyDescent="0.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2:14" x14ac:dyDescent="0.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2:14" x14ac:dyDescent="0.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2:14" x14ac:dyDescent="0.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2:14" x14ac:dyDescent="0.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2:14" x14ac:dyDescent="0.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2:14" x14ac:dyDescent="0.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2:14" x14ac:dyDescent="0.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2:14" x14ac:dyDescent="0.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2:14" x14ac:dyDescent="0.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2:14" x14ac:dyDescent="0.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2:14" x14ac:dyDescent="0.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2:14" x14ac:dyDescent="0.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2:14" x14ac:dyDescent="0.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2:14" x14ac:dyDescent="0.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2:14" x14ac:dyDescent="0.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2:14" x14ac:dyDescent="0.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2:14" x14ac:dyDescent="0.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2:14" x14ac:dyDescent="0.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2:14" x14ac:dyDescent="0.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2:14" x14ac:dyDescent="0.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2:14" x14ac:dyDescent="0.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2:14" x14ac:dyDescent="0.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2:14" x14ac:dyDescent="0.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2:14" x14ac:dyDescent="0.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2:14" x14ac:dyDescent="0.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2:14" x14ac:dyDescent="0.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2:14" x14ac:dyDescent="0.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2:14" x14ac:dyDescent="0.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2:14" x14ac:dyDescent="0.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2:14" x14ac:dyDescent="0.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2:14" x14ac:dyDescent="0.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2:14" x14ac:dyDescent="0.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2:14" x14ac:dyDescent="0.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2:14" x14ac:dyDescent="0.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2:14" x14ac:dyDescent="0.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2:14" x14ac:dyDescent="0.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2:14" x14ac:dyDescent="0.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2:14" x14ac:dyDescent="0.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2:14" x14ac:dyDescent="0.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2:14" x14ac:dyDescent="0.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2:14" x14ac:dyDescent="0.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2:14" x14ac:dyDescent="0.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2:14" x14ac:dyDescent="0.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2:14" x14ac:dyDescent="0.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2:14" x14ac:dyDescent="0.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2:14" x14ac:dyDescent="0.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2:14" x14ac:dyDescent="0.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2:14" x14ac:dyDescent="0.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2:14" x14ac:dyDescent="0.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2:14" x14ac:dyDescent="0.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2:14" x14ac:dyDescent="0.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2:14" x14ac:dyDescent="0.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2:14" x14ac:dyDescent="0.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2:14" x14ac:dyDescent="0.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2:14" x14ac:dyDescent="0.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2:14" x14ac:dyDescent="0.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2:14" x14ac:dyDescent="0.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2:14" x14ac:dyDescent="0.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2:14" x14ac:dyDescent="0.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2:14" x14ac:dyDescent="0.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2:14" x14ac:dyDescent="0.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2:14" x14ac:dyDescent="0.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2:14" x14ac:dyDescent="0.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2:14" x14ac:dyDescent="0.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2:14" x14ac:dyDescent="0.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2:14" x14ac:dyDescent="0.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2:14" x14ac:dyDescent="0.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2:14" x14ac:dyDescent="0.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2:14" x14ac:dyDescent="0.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2:14" x14ac:dyDescent="0.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2:14" x14ac:dyDescent="0.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2:14" x14ac:dyDescent="0.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2:14" x14ac:dyDescent="0.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2:14" x14ac:dyDescent="0.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2:14" x14ac:dyDescent="0.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2:14" x14ac:dyDescent="0.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2:14" x14ac:dyDescent="0.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2:14" x14ac:dyDescent="0.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2:14" x14ac:dyDescent="0.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2:14" x14ac:dyDescent="0.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2:14" x14ac:dyDescent="0.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2:14" x14ac:dyDescent="0.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2:14" x14ac:dyDescent="0.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2:14" x14ac:dyDescent="0.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2:14" x14ac:dyDescent="0.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2:14" x14ac:dyDescent="0.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2:14" x14ac:dyDescent="0.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2:14" x14ac:dyDescent="0.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2:14" x14ac:dyDescent="0.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2:14" x14ac:dyDescent="0.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2:14" x14ac:dyDescent="0.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2:14" x14ac:dyDescent="0.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2:14" x14ac:dyDescent="0.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2:14" x14ac:dyDescent="0.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2:14" x14ac:dyDescent="0.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2:14" x14ac:dyDescent="0.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2:14" x14ac:dyDescent="0.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2:14" x14ac:dyDescent="0.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2:14" x14ac:dyDescent="0.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2:14" x14ac:dyDescent="0.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2:14" x14ac:dyDescent="0.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2:14" x14ac:dyDescent="0.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2:14" x14ac:dyDescent="0.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2:14" x14ac:dyDescent="0.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2:14" x14ac:dyDescent="0.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2:14" x14ac:dyDescent="0.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2:14" x14ac:dyDescent="0.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2:14" x14ac:dyDescent="0.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2:14" x14ac:dyDescent="0.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2:14" x14ac:dyDescent="0.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2:14" x14ac:dyDescent="0.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2:14" x14ac:dyDescent="0.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2:14" x14ac:dyDescent="0.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2:14" x14ac:dyDescent="0.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2:14" x14ac:dyDescent="0.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2:14" x14ac:dyDescent="0.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2:14" x14ac:dyDescent="0.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2:14" x14ac:dyDescent="0.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2:14" x14ac:dyDescent="0.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2:14" x14ac:dyDescent="0.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2:14" x14ac:dyDescent="0.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2:14" x14ac:dyDescent="0.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2:14" x14ac:dyDescent="0.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2:14" x14ac:dyDescent="0.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2:14" x14ac:dyDescent="0.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2:14" x14ac:dyDescent="0.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2:14" x14ac:dyDescent="0.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2:14" x14ac:dyDescent="0.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2:14" x14ac:dyDescent="0.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2:14" x14ac:dyDescent="0.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2:14" x14ac:dyDescent="0.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2:14" x14ac:dyDescent="0.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2:14" x14ac:dyDescent="0.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2:14" x14ac:dyDescent="0.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2:14" x14ac:dyDescent="0.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2:14" x14ac:dyDescent="0.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2:14" x14ac:dyDescent="0.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2:14" x14ac:dyDescent="0.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2:14" x14ac:dyDescent="0.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2:14" x14ac:dyDescent="0.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2:14" x14ac:dyDescent="0.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2:14" x14ac:dyDescent="0.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2:14" x14ac:dyDescent="0.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2:14" x14ac:dyDescent="0.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2:14" x14ac:dyDescent="0.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2:14" x14ac:dyDescent="0.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2:14" x14ac:dyDescent="0.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2:14" x14ac:dyDescent="0.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2:14" x14ac:dyDescent="0.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2:14" x14ac:dyDescent="0.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2:14" x14ac:dyDescent="0.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2:14" x14ac:dyDescent="0.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2:14" x14ac:dyDescent="0.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2:14" x14ac:dyDescent="0.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2:14" x14ac:dyDescent="0.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2:14" x14ac:dyDescent="0.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2:14" x14ac:dyDescent="0.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2:14" x14ac:dyDescent="0.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2:14" x14ac:dyDescent="0.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2:14" x14ac:dyDescent="0.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2:14" x14ac:dyDescent="0.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2:14" x14ac:dyDescent="0.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2:14" x14ac:dyDescent="0.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2:14" x14ac:dyDescent="0.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2:14" x14ac:dyDescent="0.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2:14" x14ac:dyDescent="0.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2:14" x14ac:dyDescent="0.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2:14" x14ac:dyDescent="0.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2:14" x14ac:dyDescent="0.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2:14" x14ac:dyDescent="0.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2:14" x14ac:dyDescent="0.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2:14" x14ac:dyDescent="0.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2:14" x14ac:dyDescent="0.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2:14" x14ac:dyDescent="0.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2:14" x14ac:dyDescent="0.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2:14" x14ac:dyDescent="0.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2:14" x14ac:dyDescent="0.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2:14" x14ac:dyDescent="0.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2:14" x14ac:dyDescent="0.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2:14" x14ac:dyDescent="0.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2:14" x14ac:dyDescent="0.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2:14" x14ac:dyDescent="0.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2:14" x14ac:dyDescent="0.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2:14" x14ac:dyDescent="0.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2:14" x14ac:dyDescent="0.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2:14" x14ac:dyDescent="0.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2:14" x14ac:dyDescent="0.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2:14" x14ac:dyDescent="0.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2:14" x14ac:dyDescent="0.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2:14" x14ac:dyDescent="0.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2:14" x14ac:dyDescent="0.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2:14" x14ac:dyDescent="0.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2:14" x14ac:dyDescent="0.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2:14" x14ac:dyDescent="0.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2:14" x14ac:dyDescent="0.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2:14" x14ac:dyDescent="0.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2:14" x14ac:dyDescent="0.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2:14" x14ac:dyDescent="0.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2:14" x14ac:dyDescent="0.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2:14" x14ac:dyDescent="0.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2:14" x14ac:dyDescent="0.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2:14" x14ac:dyDescent="0.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2:14" x14ac:dyDescent="0.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2:14" x14ac:dyDescent="0.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2:14" x14ac:dyDescent="0.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2:14" x14ac:dyDescent="0.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2:14" x14ac:dyDescent="0.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2:14" x14ac:dyDescent="0.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2:14" x14ac:dyDescent="0.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2:14" x14ac:dyDescent="0.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2:14" x14ac:dyDescent="0.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2:14" x14ac:dyDescent="0.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2:14" x14ac:dyDescent="0.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2:14" x14ac:dyDescent="0.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2:14" x14ac:dyDescent="0.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2:14" x14ac:dyDescent="0.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2:14" x14ac:dyDescent="0.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2:14" x14ac:dyDescent="0.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2:14" x14ac:dyDescent="0.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2:14" x14ac:dyDescent="0.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2:14" x14ac:dyDescent="0.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2:14" x14ac:dyDescent="0.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2:14" x14ac:dyDescent="0.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2:14" x14ac:dyDescent="0.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2:14" x14ac:dyDescent="0.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2:14" x14ac:dyDescent="0.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2:14" x14ac:dyDescent="0.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2:14" x14ac:dyDescent="0.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2:14" x14ac:dyDescent="0.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2:14" x14ac:dyDescent="0.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2:14" x14ac:dyDescent="0.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2:14" x14ac:dyDescent="0.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2:14" x14ac:dyDescent="0.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2:14" x14ac:dyDescent="0.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2:14" x14ac:dyDescent="0.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2:14" x14ac:dyDescent="0.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2:14" x14ac:dyDescent="0.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2:14" x14ac:dyDescent="0.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2:14" x14ac:dyDescent="0.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2:14" x14ac:dyDescent="0.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2:14" x14ac:dyDescent="0.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2:14" x14ac:dyDescent="0.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2:14" x14ac:dyDescent="0.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2:14" x14ac:dyDescent="0.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2:14" x14ac:dyDescent="0.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2:14" x14ac:dyDescent="0.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2:14" x14ac:dyDescent="0.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2:14" x14ac:dyDescent="0.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2:14" x14ac:dyDescent="0.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2:14" x14ac:dyDescent="0.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2:14" x14ac:dyDescent="0.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2:14" x14ac:dyDescent="0.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2:14" x14ac:dyDescent="0.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2:14" x14ac:dyDescent="0.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2:14" x14ac:dyDescent="0.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2:14" x14ac:dyDescent="0.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2:14" x14ac:dyDescent="0.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2:14" x14ac:dyDescent="0.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2:14" x14ac:dyDescent="0.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2:14" x14ac:dyDescent="0.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2:14" x14ac:dyDescent="0.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2:14" x14ac:dyDescent="0.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2:14" x14ac:dyDescent="0.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2:14" x14ac:dyDescent="0.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2:14" x14ac:dyDescent="0.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2:14" x14ac:dyDescent="0.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2:14" x14ac:dyDescent="0.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2:14" x14ac:dyDescent="0.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2:14" x14ac:dyDescent="0.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2:14" x14ac:dyDescent="0.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2:14" x14ac:dyDescent="0.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2:14" x14ac:dyDescent="0.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2:14" x14ac:dyDescent="0.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2:14" x14ac:dyDescent="0.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2:14" x14ac:dyDescent="0.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2:14" x14ac:dyDescent="0.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2:14" x14ac:dyDescent="0.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2:14" x14ac:dyDescent="0.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2:14" x14ac:dyDescent="0.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2:14" x14ac:dyDescent="0.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2:14" x14ac:dyDescent="0.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2:14" x14ac:dyDescent="0.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2:14" x14ac:dyDescent="0.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2:14" x14ac:dyDescent="0.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2:14" x14ac:dyDescent="0.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2:14" x14ac:dyDescent="0.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2:14" x14ac:dyDescent="0.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2:14" x14ac:dyDescent="0.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2:14" x14ac:dyDescent="0.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2:14" x14ac:dyDescent="0.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2:14" x14ac:dyDescent="0.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2:14" x14ac:dyDescent="0.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2:14" x14ac:dyDescent="0.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2:14" x14ac:dyDescent="0.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2:14" x14ac:dyDescent="0.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2:14" x14ac:dyDescent="0.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2:14" x14ac:dyDescent="0.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2:14" x14ac:dyDescent="0.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2:14" x14ac:dyDescent="0.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2:14" x14ac:dyDescent="0.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2:14" x14ac:dyDescent="0.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2:14" x14ac:dyDescent="0.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2:14" x14ac:dyDescent="0.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2:14" x14ac:dyDescent="0.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2:14" x14ac:dyDescent="0.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2:14" x14ac:dyDescent="0.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2:14" x14ac:dyDescent="0.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2:14" x14ac:dyDescent="0.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2:14" x14ac:dyDescent="0.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2:14" x14ac:dyDescent="0.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2:14" x14ac:dyDescent="0.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2:14" x14ac:dyDescent="0.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2:14" x14ac:dyDescent="0.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2:14" x14ac:dyDescent="0.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2:14" x14ac:dyDescent="0.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2:14" x14ac:dyDescent="0.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2:14" x14ac:dyDescent="0.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2:14" x14ac:dyDescent="0.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2:14" x14ac:dyDescent="0.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2:14" x14ac:dyDescent="0.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2:14" x14ac:dyDescent="0.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2:14" x14ac:dyDescent="0.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2:14" x14ac:dyDescent="0.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2:14" x14ac:dyDescent="0.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2:14" x14ac:dyDescent="0.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2:14" x14ac:dyDescent="0.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2:14" x14ac:dyDescent="0.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2:14" x14ac:dyDescent="0.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2:14" x14ac:dyDescent="0.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2:14" x14ac:dyDescent="0.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2:14" x14ac:dyDescent="0.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2:14" x14ac:dyDescent="0.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2:14" x14ac:dyDescent="0.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2:14" x14ac:dyDescent="0.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2:14" x14ac:dyDescent="0.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2:14" x14ac:dyDescent="0.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2:14" x14ac:dyDescent="0.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2:14" x14ac:dyDescent="0.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2:14" x14ac:dyDescent="0.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2:14" x14ac:dyDescent="0.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2:14" x14ac:dyDescent="0.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2:14" x14ac:dyDescent="0.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2:14" x14ac:dyDescent="0.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2:14" x14ac:dyDescent="0.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2:14" x14ac:dyDescent="0.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2:14" x14ac:dyDescent="0.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2:14" x14ac:dyDescent="0.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2:14" x14ac:dyDescent="0.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2:14" x14ac:dyDescent="0.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2:14" x14ac:dyDescent="0.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2:14" x14ac:dyDescent="0.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2:14" x14ac:dyDescent="0.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2:14" x14ac:dyDescent="0.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2:14" x14ac:dyDescent="0.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2:14" x14ac:dyDescent="0.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2:14" x14ac:dyDescent="0.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2:14" x14ac:dyDescent="0.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2:14" x14ac:dyDescent="0.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2:14" x14ac:dyDescent="0.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2:14" x14ac:dyDescent="0.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2:14" x14ac:dyDescent="0.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2:14" x14ac:dyDescent="0.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2:14" x14ac:dyDescent="0.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2:14" x14ac:dyDescent="0.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2:14" x14ac:dyDescent="0.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2:14" x14ac:dyDescent="0.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2:14" x14ac:dyDescent="0.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2:14" x14ac:dyDescent="0.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2:14" x14ac:dyDescent="0.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2:14" x14ac:dyDescent="0.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2:14" x14ac:dyDescent="0.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2:14" x14ac:dyDescent="0.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2:14" x14ac:dyDescent="0.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2:14" x14ac:dyDescent="0.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2:14" x14ac:dyDescent="0.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2:14" x14ac:dyDescent="0.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2:14" x14ac:dyDescent="0.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2:14" x14ac:dyDescent="0.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2:14" x14ac:dyDescent="0.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2:14" x14ac:dyDescent="0.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2:14" x14ac:dyDescent="0.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2:14" x14ac:dyDescent="0.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2:14" x14ac:dyDescent="0.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2:14" x14ac:dyDescent="0.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2:14" x14ac:dyDescent="0.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2:14" x14ac:dyDescent="0.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2:14" x14ac:dyDescent="0.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2:14" x14ac:dyDescent="0.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2:14" x14ac:dyDescent="0.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2:14" x14ac:dyDescent="0.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2:14" x14ac:dyDescent="0.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2:14" x14ac:dyDescent="0.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2:14" x14ac:dyDescent="0.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2:14" x14ac:dyDescent="0.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2:14" x14ac:dyDescent="0.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2:14" x14ac:dyDescent="0.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2:14" x14ac:dyDescent="0.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2:14" x14ac:dyDescent="0.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2:14" x14ac:dyDescent="0.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2:14" x14ac:dyDescent="0.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2:14" x14ac:dyDescent="0.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2:14" x14ac:dyDescent="0.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2:14" x14ac:dyDescent="0.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2:14" x14ac:dyDescent="0.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2:14" x14ac:dyDescent="0.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2:14" x14ac:dyDescent="0.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2:14" x14ac:dyDescent="0.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2:14" x14ac:dyDescent="0.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2:14" x14ac:dyDescent="0.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2:14" x14ac:dyDescent="0.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2:14" x14ac:dyDescent="0.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2:14" x14ac:dyDescent="0.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2:14" x14ac:dyDescent="0.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2:14" x14ac:dyDescent="0.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2:14" x14ac:dyDescent="0.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2:14" x14ac:dyDescent="0.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2:14" x14ac:dyDescent="0.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2:14" x14ac:dyDescent="0.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2:14" x14ac:dyDescent="0.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2:14" x14ac:dyDescent="0.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2:14" x14ac:dyDescent="0.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2:14" x14ac:dyDescent="0.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2:14" x14ac:dyDescent="0.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2:14" x14ac:dyDescent="0.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2:14" x14ac:dyDescent="0.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2:14" x14ac:dyDescent="0.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2:14" x14ac:dyDescent="0.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2:14" x14ac:dyDescent="0.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2:14" x14ac:dyDescent="0.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2:14" x14ac:dyDescent="0.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2:14" x14ac:dyDescent="0.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2:14" x14ac:dyDescent="0.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2:14" x14ac:dyDescent="0.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2:14" x14ac:dyDescent="0.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2:14" x14ac:dyDescent="0.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2:14" x14ac:dyDescent="0.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2:14" x14ac:dyDescent="0.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2:14" x14ac:dyDescent="0.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2:14" x14ac:dyDescent="0.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2:14" x14ac:dyDescent="0.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2:14" x14ac:dyDescent="0.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2:14" x14ac:dyDescent="0.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2:14" x14ac:dyDescent="0.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2:14" x14ac:dyDescent="0.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2:14" x14ac:dyDescent="0.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2:14" x14ac:dyDescent="0.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2:14" x14ac:dyDescent="0.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2:14" x14ac:dyDescent="0.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2:14" x14ac:dyDescent="0.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2:14" x14ac:dyDescent="0.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2:14" x14ac:dyDescent="0.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2:14" x14ac:dyDescent="0.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2:14" x14ac:dyDescent="0.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2:14" x14ac:dyDescent="0.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2:14" x14ac:dyDescent="0.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2:14" x14ac:dyDescent="0.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2:14" x14ac:dyDescent="0.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2:14" x14ac:dyDescent="0.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2:14" x14ac:dyDescent="0.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2:14" x14ac:dyDescent="0.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2:14" x14ac:dyDescent="0.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2:14" x14ac:dyDescent="0.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2:14" x14ac:dyDescent="0.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2:14" x14ac:dyDescent="0.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2:14" x14ac:dyDescent="0.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2:14" x14ac:dyDescent="0.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2:14" x14ac:dyDescent="0.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2:14" x14ac:dyDescent="0.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2:14" x14ac:dyDescent="0.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2:14" x14ac:dyDescent="0.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2:14" x14ac:dyDescent="0.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2:14" x14ac:dyDescent="0.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2:14" x14ac:dyDescent="0.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2:14" x14ac:dyDescent="0.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2:14" x14ac:dyDescent="0.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2:14" x14ac:dyDescent="0.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2:14" x14ac:dyDescent="0.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2:14" x14ac:dyDescent="0.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2:14" x14ac:dyDescent="0.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2:14" x14ac:dyDescent="0.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2:14" x14ac:dyDescent="0.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2:14" x14ac:dyDescent="0.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2:14" x14ac:dyDescent="0.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2:14" x14ac:dyDescent="0.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2:14" x14ac:dyDescent="0.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2:14" x14ac:dyDescent="0.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2:14" x14ac:dyDescent="0.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2:14" x14ac:dyDescent="0.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2:14" x14ac:dyDescent="0.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2:14" x14ac:dyDescent="0.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2:14" x14ac:dyDescent="0.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2:14" x14ac:dyDescent="0.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2:14" x14ac:dyDescent="0.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2:14" x14ac:dyDescent="0.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2:14" x14ac:dyDescent="0.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2:14" x14ac:dyDescent="0.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2:14" x14ac:dyDescent="0.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2:14" x14ac:dyDescent="0.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2:14" x14ac:dyDescent="0.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2:14" x14ac:dyDescent="0.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2:14" x14ac:dyDescent="0.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2:14" x14ac:dyDescent="0.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2:14" x14ac:dyDescent="0.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2:14" x14ac:dyDescent="0.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2:14" x14ac:dyDescent="0.2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2:14" x14ac:dyDescent="0.2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2:14" x14ac:dyDescent="0.2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2:14" x14ac:dyDescent="0.2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2:14" x14ac:dyDescent="0.2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2:14" x14ac:dyDescent="0.2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2:14" x14ac:dyDescent="0.2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2:14" x14ac:dyDescent="0.2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2:14" x14ac:dyDescent="0.2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2:14" x14ac:dyDescent="0.2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2:14" x14ac:dyDescent="0.2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2:14" x14ac:dyDescent="0.2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2:14" x14ac:dyDescent="0.2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2:14" x14ac:dyDescent="0.2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2:14" x14ac:dyDescent="0.2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2:14" x14ac:dyDescent="0.2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2:14" x14ac:dyDescent="0.2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2:14" x14ac:dyDescent="0.2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2:14" x14ac:dyDescent="0.2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2:14" x14ac:dyDescent="0.2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2:14" x14ac:dyDescent="0.2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2:14" x14ac:dyDescent="0.2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2:14" x14ac:dyDescent="0.2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2:14" x14ac:dyDescent="0.2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2:14" x14ac:dyDescent="0.2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2:14" x14ac:dyDescent="0.2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2:14" x14ac:dyDescent="0.2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2:14" x14ac:dyDescent="0.2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2:14" x14ac:dyDescent="0.2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2:14" x14ac:dyDescent="0.2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2:14" x14ac:dyDescent="0.2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2:14" x14ac:dyDescent="0.2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2:14" x14ac:dyDescent="0.2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2:14" x14ac:dyDescent="0.2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2:14" x14ac:dyDescent="0.2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2:14" x14ac:dyDescent="0.2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2:14" x14ac:dyDescent="0.2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2:14" x14ac:dyDescent="0.2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2:14" x14ac:dyDescent="0.2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2:14" x14ac:dyDescent="0.2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2:14" x14ac:dyDescent="0.2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2:14" x14ac:dyDescent="0.2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2:14" x14ac:dyDescent="0.2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2:14" x14ac:dyDescent="0.2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2:14" x14ac:dyDescent="0.2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2:14" x14ac:dyDescent="0.2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2:14" x14ac:dyDescent="0.2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2:14" x14ac:dyDescent="0.2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2:14" x14ac:dyDescent="0.2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2:14" x14ac:dyDescent="0.2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2:14" x14ac:dyDescent="0.2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2:14" x14ac:dyDescent="0.2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2:14" x14ac:dyDescent="0.2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2:14" x14ac:dyDescent="0.2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2:14" x14ac:dyDescent="0.2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2:14" x14ac:dyDescent="0.2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2:14" x14ac:dyDescent="0.2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2:14" x14ac:dyDescent="0.2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2:14" x14ac:dyDescent="0.2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2:14" x14ac:dyDescent="0.2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2:14" x14ac:dyDescent="0.2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2:14" x14ac:dyDescent="0.2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2:14" x14ac:dyDescent="0.2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2:14" x14ac:dyDescent="0.2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2:14" x14ac:dyDescent="0.2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2:14" x14ac:dyDescent="0.2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2:14" x14ac:dyDescent="0.2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2:14" x14ac:dyDescent="0.2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2:14" x14ac:dyDescent="0.2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2:14" x14ac:dyDescent="0.2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2:14" x14ac:dyDescent="0.2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2:14" x14ac:dyDescent="0.2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2:14" x14ac:dyDescent="0.2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2:14" x14ac:dyDescent="0.2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2:14" x14ac:dyDescent="0.2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2:14" x14ac:dyDescent="0.2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2:14" x14ac:dyDescent="0.2"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2:14" x14ac:dyDescent="0.2"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2:14" x14ac:dyDescent="0.2"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2:14" x14ac:dyDescent="0.2"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2:14" x14ac:dyDescent="0.2"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2:14" x14ac:dyDescent="0.2"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2:14" x14ac:dyDescent="0.2"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2:14" x14ac:dyDescent="0.2"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2:14" x14ac:dyDescent="0.2"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2:14" x14ac:dyDescent="0.2"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2:14" x14ac:dyDescent="0.2"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2:14" x14ac:dyDescent="0.2"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2:14" x14ac:dyDescent="0.2"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2:14" x14ac:dyDescent="0.2"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2:14" x14ac:dyDescent="0.2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2:14" x14ac:dyDescent="0.2"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2:14" x14ac:dyDescent="0.2"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2:14" x14ac:dyDescent="0.2"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2:14" x14ac:dyDescent="0.2"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2:14" x14ac:dyDescent="0.2"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2:14" x14ac:dyDescent="0.2"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2:14" x14ac:dyDescent="0.2"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2:14" x14ac:dyDescent="0.2"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2:14" x14ac:dyDescent="0.2"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2:14" x14ac:dyDescent="0.2"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2:14" x14ac:dyDescent="0.2"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2:14" x14ac:dyDescent="0.2"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2:14" x14ac:dyDescent="0.2"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2:14" x14ac:dyDescent="0.2"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2:14" x14ac:dyDescent="0.2"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2:14" x14ac:dyDescent="0.2"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2:14" x14ac:dyDescent="0.2"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2:14" x14ac:dyDescent="0.2"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2:14" x14ac:dyDescent="0.2"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2:14" x14ac:dyDescent="0.2"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2:14" x14ac:dyDescent="0.2"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2:14" x14ac:dyDescent="0.2"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2:14" x14ac:dyDescent="0.2"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2:14" x14ac:dyDescent="0.2"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2:14" x14ac:dyDescent="0.2"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2:14" x14ac:dyDescent="0.2"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2:14" x14ac:dyDescent="0.2"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2:14" x14ac:dyDescent="0.2"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2:14" x14ac:dyDescent="0.2"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2:14" x14ac:dyDescent="0.2"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2:14" x14ac:dyDescent="0.2"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2:14" x14ac:dyDescent="0.2"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2:14" x14ac:dyDescent="0.2"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2:14" x14ac:dyDescent="0.2"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2:14" x14ac:dyDescent="0.2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2:14" x14ac:dyDescent="0.2"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2:14" x14ac:dyDescent="0.2"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2:14" x14ac:dyDescent="0.2"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2:14" x14ac:dyDescent="0.2"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2:14" x14ac:dyDescent="0.2"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2:14" x14ac:dyDescent="0.2"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2:14" x14ac:dyDescent="0.2"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2:14" x14ac:dyDescent="0.2"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2:14" x14ac:dyDescent="0.2"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2:14" x14ac:dyDescent="0.2"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2:14" x14ac:dyDescent="0.2"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2:14" x14ac:dyDescent="0.2"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2:14" x14ac:dyDescent="0.2"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2:14" x14ac:dyDescent="0.2"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2:14" x14ac:dyDescent="0.2"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2:14" x14ac:dyDescent="0.2"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2:14" x14ac:dyDescent="0.2"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2:14" x14ac:dyDescent="0.2"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2:14" x14ac:dyDescent="0.2"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2:14" x14ac:dyDescent="0.2"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2:14" x14ac:dyDescent="0.2"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2:14" x14ac:dyDescent="0.2"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2:14" x14ac:dyDescent="0.2"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2:14" x14ac:dyDescent="0.2"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2:14" x14ac:dyDescent="0.2"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2:14" x14ac:dyDescent="0.2"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2:14" x14ac:dyDescent="0.2"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2:14" x14ac:dyDescent="0.2"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2:14" x14ac:dyDescent="0.2"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2:14" x14ac:dyDescent="0.2"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2:14" x14ac:dyDescent="0.2"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2:14" x14ac:dyDescent="0.2"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2:14" x14ac:dyDescent="0.2"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2:14" x14ac:dyDescent="0.2"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2:14" x14ac:dyDescent="0.2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2:14" x14ac:dyDescent="0.2"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2:14" x14ac:dyDescent="0.2"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2:14" x14ac:dyDescent="0.2"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2:14" x14ac:dyDescent="0.2"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2:14" x14ac:dyDescent="0.2"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2:14" x14ac:dyDescent="0.2"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2:14" x14ac:dyDescent="0.2"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2:14" x14ac:dyDescent="0.2"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2:14" x14ac:dyDescent="0.2"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2:14" x14ac:dyDescent="0.2"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2:14" x14ac:dyDescent="0.2"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2:14" x14ac:dyDescent="0.2"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2:14" x14ac:dyDescent="0.2"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2:14" x14ac:dyDescent="0.2"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2:14" x14ac:dyDescent="0.2"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2:14" x14ac:dyDescent="0.2"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2:14" x14ac:dyDescent="0.2"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2:14" x14ac:dyDescent="0.2"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2:14" x14ac:dyDescent="0.2"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2:14" x14ac:dyDescent="0.2"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2:14" x14ac:dyDescent="0.2"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2:14" x14ac:dyDescent="0.2"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2:14" x14ac:dyDescent="0.2"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2:14" x14ac:dyDescent="0.2"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2:14" x14ac:dyDescent="0.2"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2:14" x14ac:dyDescent="0.2"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2:14" x14ac:dyDescent="0.2"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2:14" x14ac:dyDescent="0.2"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2:14" x14ac:dyDescent="0.2"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  <row r="2134" spans="2:14" x14ac:dyDescent="0.2">
      <c r="L2134" s="8"/>
      <c r="M2134" s="8"/>
      <c r="N2134" s="8"/>
    </row>
  </sheetData>
  <sheetProtection sheet="1" objects="1" scenarios="1" selectLockedCells="1"/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 xml:space="preserve">&amp;LL. B. White Greenhouse Heating Calculations&amp;CCustomer: 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4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400-000001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400-000002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400-000003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400-000004000000}">
          <x14:formula1>
            <xm:f>'Form Data'!G456:G473</xm:f>
          </x14:formula1>
          <xm:sqref>E23</xm:sqref>
        </x14:dataValidation>
        <x14:dataValidation type="list" allowBlank="1" showInputMessage="1" showErrorMessage="1" xr:uid="{00000000-0002-0000-0400-000005000000}">
          <x14:formula1>
            <xm:f>'Form Data'!B10:B17</xm:f>
          </x14:formula1>
          <xm:sqref>E25</xm:sqref>
        </x14:dataValidation>
        <x14:dataValidation type="list" allowBlank="1" showInputMessage="1" showErrorMessage="1" xr:uid="{00000000-0002-0000-0400-000006000000}">
          <x14:formula1>
            <xm:f>'Form Data'!G456:G473</xm:f>
          </x14:formula1>
          <xm:sqref>E24</xm:sqref>
        </x14:dataValidation>
        <x14:dataValidation type="list" allowBlank="1" showInputMessage="1" showErrorMessage="1" xr:uid="{00000000-0002-0000-0400-000007000000}">
          <x14:formula1>
            <xm:f>'Form Data'!B10:B17</xm:f>
          </x14:formula1>
          <xm:sqref>E26</xm:sqref>
        </x14:dataValidation>
        <x14:dataValidation type="list" allowBlank="1" showInputMessage="1" showErrorMessage="1" xr:uid="{00000000-0002-0000-04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4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400-00000A000000}">
          <x14:formula1>
            <xm:f>'Form Data'!B32:B36</xm:f>
          </x14:formula1>
          <xm:sqref>E32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3:N2613"/>
  <sheetViews>
    <sheetView zoomScale="120" zoomScaleNormal="120" workbookViewId="0">
      <selection activeCell="E10" sqref="E10"/>
    </sheetView>
  </sheetViews>
  <sheetFormatPr defaultColWidth="8.85546875" defaultRowHeight="12.75" x14ac:dyDescent="0.2"/>
  <cols>
    <col min="1" max="3" width="8.85546875" style="2"/>
    <col min="4" max="4" width="9" style="2" customWidth="1"/>
    <col min="5" max="5" width="22.85546875" style="2" customWidth="1"/>
    <col min="6" max="6" width="7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 customWidth="1"/>
    <col min="12" max="12" width="10.5703125" style="2" customWidth="1"/>
    <col min="13" max="13" width="9.28515625" style="2" customWidth="1"/>
    <col min="14" max="14" width="8.85546875" style="2" customWidth="1"/>
    <col min="15" max="16384" width="8.85546875" style="8"/>
  </cols>
  <sheetData>
    <row r="3" spans="2:11" ht="20.25" x14ac:dyDescent="0.3">
      <c r="E3" s="9" t="s">
        <v>73</v>
      </c>
      <c r="F3" s="9"/>
      <c r="G3" s="9"/>
    </row>
    <row r="8" spans="2:11" ht="15.75" x14ac:dyDescent="0.25">
      <c r="B8" s="13" t="s">
        <v>4</v>
      </c>
    </row>
    <row r="9" spans="2:11" ht="10.15" customHeight="1" x14ac:dyDescent="0.2">
      <c r="G9" s="82"/>
      <c r="H9" s="82"/>
    </row>
    <row r="10" spans="2:11" x14ac:dyDescent="0.2">
      <c r="B10" s="31" t="s">
        <v>46</v>
      </c>
      <c r="C10" s="31"/>
      <c r="E10" s="32">
        <v>0</v>
      </c>
      <c r="F10" s="11"/>
      <c r="G10" s="83"/>
      <c r="H10" s="82"/>
    </row>
    <row r="11" spans="2:11" x14ac:dyDescent="0.2">
      <c r="B11" s="31" t="s">
        <v>57</v>
      </c>
      <c r="C11" s="31"/>
      <c r="E11" s="32">
        <v>0</v>
      </c>
      <c r="F11" s="11"/>
      <c r="G11" s="83"/>
      <c r="H11" s="82"/>
      <c r="K11" s="10"/>
    </row>
    <row r="12" spans="2:11" x14ac:dyDescent="0.2">
      <c r="B12" s="31" t="s">
        <v>47</v>
      </c>
      <c r="C12" s="31"/>
      <c r="E12" s="32">
        <v>0</v>
      </c>
      <c r="F12" s="11"/>
      <c r="G12" s="83"/>
      <c r="H12" s="82"/>
      <c r="K12" s="10"/>
    </row>
    <row r="13" spans="2:11" x14ac:dyDescent="0.2">
      <c r="B13" s="31" t="s">
        <v>58</v>
      </c>
      <c r="C13" s="31"/>
      <c r="E13" s="32">
        <v>0</v>
      </c>
      <c r="F13" s="11"/>
      <c r="G13" s="83"/>
      <c r="H13" s="82"/>
      <c r="K13" s="10"/>
    </row>
    <row r="14" spans="2:11" x14ac:dyDescent="0.2">
      <c r="B14" s="31" t="s">
        <v>59</v>
      </c>
      <c r="C14" s="31"/>
      <c r="E14" s="33">
        <v>0</v>
      </c>
      <c r="F14" s="11"/>
      <c r="G14" s="83"/>
      <c r="H14" s="82"/>
    </row>
    <row r="15" spans="2:11" x14ac:dyDescent="0.2">
      <c r="E15" s="11"/>
      <c r="F15" s="11"/>
      <c r="G15" s="83"/>
      <c r="H15" s="82"/>
    </row>
    <row r="16" spans="2:11" ht="15.75" x14ac:dyDescent="0.25">
      <c r="B16" s="13" t="s">
        <v>50</v>
      </c>
      <c r="E16" s="4"/>
      <c r="F16" s="4"/>
      <c r="G16" s="83"/>
      <c r="H16" s="82"/>
    </row>
    <row r="17" spans="2:14" ht="13.15" customHeight="1" x14ac:dyDescent="0.2">
      <c r="E17" s="4"/>
      <c r="F17" s="4"/>
      <c r="G17" s="83"/>
      <c r="H17" s="82"/>
    </row>
    <row r="18" spans="2:14" x14ac:dyDescent="0.2">
      <c r="B18" s="15" t="s">
        <v>66</v>
      </c>
      <c r="E18" s="40">
        <v>15</v>
      </c>
      <c r="F18" s="21">
        <f>LOOKUP(E18,'Form Data'!E10:F14,'Form Data'!F10:F14)</f>
        <v>1</v>
      </c>
      <c r="G18" s="79"/>
      <c r="H18" s="82"/>
    </row>
    <row r="19" spans="2:14" x14ac:dyDescent="0.2">
      <c r="B19" s="15" t="s">
        <v>67</v>
      </c>
      <c r="E19" s="40">
        <v>5</v>
      </c>
      <c r="F19" s="22">
        <f>E19</f>
        <v>5</v>
      </c>
      <c r="G19" s="80"/>
      <c r="H19" s="82"/>
    </row>
    <row r="20" spans="2:14" x14ac:dyDescent="0.2">
      <c r="B20" s="2" t="s">
        <v>6</v>
      </c>
      <c r="E20" s="41" t="s">
        <v>65</v>
      </c>
      <c r="F20" s="24">
        <f>LOOKUP(E20,'Form Data'!B453:C454,'Form Data'!C453:C454)</f>
        <v>1.25</v>
      </c>
      <c r="G20" s="81"/>
      <c r="H20" s="82"/>
    </row>
    <row r="21" spans="2:14" x14ac:dyDescent="0.2">
      <c r="E21" s="42"/>
      <c r="G21" s="82"/>
      <c r="H21" s="82"/>
    </row>
    <row r="22" spans="2:14" x14ac:dyDescent="0.2">
      <c r="B22" s="3" t="s">
        <v>75</v>
      </c>
      <c r="E22" s="42"/>
      <c r="G22" s="82"/>
      <c r="H22" s="82"/>
      <c r="I22" s="3" t="s">
        <v>51</v>
      </c>
    </row>
    <row r="23" spans="2:14" x14ac:dyDescent="0.2">
      <c r="B23" s="2" t="s">
        <v>48</v>
      </c>
      <c r="E23" s="43" t="s">
        <v>19</v>
      </c>
      <c r="F23" s="24">
        <f>LOOKUP(E23,'Form Data'!G$456:H$473,'Form Data'!H$456:H$473)</f>
        <v>0.64</v>
      </c>
      <c r="G23" s="81"/>
      <c r="H23" s="82"/>
      <c r="I23" s="2" t="s">
        <v>52</v>
      </c>
      <c r="J23" s="16">
        <f>(E10*E12)*2*E14</f>
        <v>0</v>
      </c>
    </row>
    <row r="24" spans="2:14" x14ac:dyDescent="0.2">
      <c r="B24" s="2" t="s">
        <v>49</v>
      </c>
      <c r="E24" s="43" t="s">
        <v>16</v>
      </c>
      <c r="F24" s="24">
        <f>LOOKUP(E24,'Form Data'!G$456:H$473,'Form Data'!H$456:H$473)</f>
        <v>1.1499999999999999</v>
      </c>
      <c r="G24" s="81"/>
      <c r="H24" s="82"/>
      <c r="I24" s="2" t="s">
        <v>49</v>
      </c>
      <c r="J24" s="16">
        <f>(E11*E12)*2</f>
        <v>0</v>
      </c>
    </row>
    <row r="25" spans="2:14" x14ac:dyDescent="0.2">
      <c r="B25" s="2" t="s">
        <v>1</v>
      </c>
      <c r="E25" s="43" t="s">
        <v>10</v>
      </c>
      <c r="F25" s="24">
        <f>LOOKUP(E25,'Form Data'!B$10:C$17,'Form Data'!C$10:C$17)</f>
        <v>0.7</v>
      </c>
      <c r="G25" s="81"/>
      <c r="H25" s="82"/>
      <c r="I25" s="2" t="s">
        <v>1</v>
      </c>
      <c r="J25" s="16">
        <f>(0.33*((8*(((E10/2)^2)+(E13^2))^0.5)-E10))*E11*E14</f>
        <v>0</v>
      </c>
    </row>
    <row r="26" spans="2:14" x14ac:dyDescent="0.2">
      <c r="B26" s="2" t="s">
        <v>2</v>
      </c>
      <c r="E26" s="43" t="s">
        <v>13</v>
      </c>
      <c r="F26" s="24">
        <f>LOOKUP(E26,'Form Data'!B$10:C$17,'Form Data'!C$10:C$17)</f>
        <v>1.2</v>
      </c>
      <c r="G26" s="81"/>
      <c r="H26" s="82"/>
      <c r="I26" s="2" t="s">
        <v>2</v>
      </c>
      <c r="J26" s="16">
        <f>(0.5*(E10/2)*E13)*4*E14</f>
        <v>0</v>
      </c>
    </row>
    <row r="27" spans="2:14" x14ac:dyDescent="0.2">
      <c r="E27" s="42"/>
      <c r="G27" s="82"/>
      <c r="H27" s="82"/>
      <c r="I27" s="2" t="s">
        <v>53</v>
      </c>
      <c r="J27" s="16">
        <f>((J23+J26)/2)*E11</f>
        <v>0</v>
      </c>
    </row>
    <row r="28" spans="2:14" x14ac:dyDescent="0.2">
      <c r="B28" s="3" t="s">
        <v>76</v>
      </c>
      <c r="C28" s="14"/>
      <c r="E28" s="42"/>
      <c r="G28" s="82"/>
      <c r="H28" s="82"/>
    </row>
    <row r="29" spans="2:14" x14ac:dyDescent="0.2">
      <c r="B29" s="2" t="s">
        <v>48</v>
      </c>
      <c r="E29" s="43" t="s">
        <v>42</v>
      </c>
      <c r="F29" s="21">
        <f>LOOKUP(E29,'Form Data'!B32:C36,'Form Data'!C32:C36)</f>
        <v>1.03</v>
      </c>
      <c r="G29" s="79"/>
      <c r="H29" s="82"/>
      <c r="I29" s="3" t="s">
        <v>55</v>
      </c>
    </row>
    <row r="30" spans="2:14" ht="13.5" thickBot="1" x14ac:dyDescent="0.25">
      <c r="B30" s="2" t="s">
        <v>49</v>
      </c>
      <c r="E30" s="43" t="s">
        <v>42</v>
      </c>
      <c r="F30" s="21">
        <f>LOOKUP(E30,'Form Data'!B$32:C$36,'Form Data'!C$32:C$36)</f>
        <v>1.03</v>
      </c>
      <c r="G30" s="79"/>
      <c r="H30" s="82"/>
      <c r="I30" s="2" t="s">
        <v>48</v>
      </c>
      <c r="J30" s="16">
        <f>(J23)*F23*F29*F19</f>
        <v>0</v>
      </c>
    </row>
    <row r="31" spans="2:14" x14ac:dyDescent="0.2">
      <c r="B31" s="2" t="s">
        <v>1</v>
      </c>
      <c r="E31" s="43" t="s">
        <v>42</v>
      </c>
      <c r="F31" s="21">
        <f>LOOKUP(E31,'Form Data'!B$32:C$36,'Form Data'!C$32:C$36)</f>
        <v>1.03</v>
      </c>
      <c r="G31" s="79"/>
      <c r="H31" s="82"/>
      <c r="I31" s="2" t="s">
        <v>49</v>
      </c>
      <c r="J31" s="16">
        <f>(J24)*F24*F30*F19</f>
        <v>0</v>
      </c>
      <c r="L31" s="78" t="s">
        <v>92</v>
      </c>
      <c r="M31" s="54"/>
      <c r="N31" s="56">
        <f>ROUNDUP(J35/220000,0)</f>
        <v>0</v>
      </c>
    </row>
    <row r="32" spans="2:14" ht="13.5" thickBot="1" x14ac:dyDescent="0.25">
      <c r="B32" s="2" t="s">
        <v>2</v>
      </c>
      <c r="E32" s="43" t="s">
        <v>42</v>
      </c>
      <c r="F32" s="21">
        <f>LOOKUP(E32,'Form Data'!B$32:C$36,'Form Data'!C$32:C$36)</f>
        <v>1.03</v>
      </c>
      <c r="G32" s="79"/>
      <c r="H32" s="82"/>
      <c r="I32" s="2" t="s">
        <v>1</v>
      </c>
      <c r="J32" s="16">
        <f xml:space="preserve"> (J25)*F25*F31*F19</f>
        <v>0</v>
      </c>
      <c r="L32" s="77" t="s">
        <v>91</v>
      </c>
      <c r="M32" s="55"/>
      <c r="N32" s="57">
        <f>ROUNDUP(J35/120000,0)</f>
        <v>0</v>
      </c>
    </row>
    <row r="33" spans="1:14" ht="13.5" thickBot="1" x14ac:dyDescent="0.25">
      <c r="I33" s="2" t="s">
        <v>2</v>
      </c>
      <c r="J33" s="16">
        <f>(J26)*F26*F32*F19</f>
        <v>0</v>
      </c>
      <c r="L33" s="44"/>
      <c r="M33" s="50"/>
    </row>
    <row r="34" spans="1:14" ht="13.5" thickBot="1" x14ac:dyDescent="0.25">
      <c r="I34" s="2" t="s">
        <v>62</v>
      </c>
      <c r="J34" s="16">
        <f>0.018*F20*J27*F19*F18</f>
        <v>0</v>
      </c>
      <c r="L34" s="90" t="s">
        <v>93</v>
      </c>
      <c r="M34" s="91"/>
      <c r="N34" s="92">
        <f>ROUNDUP(J35/400000,0)</f>
        <v>0</v>
      </c>
    </row>
    <row r="35" spans="1:14" x14ac:dyDescent="0.2">
      <c r="I35" s="12" t="s">
        <v>56</v>
      </c>
      <c r="J35" s="17">
        <f>SUM(J30:J34)</f>
        <v>0</v>
      </c>
    </row>
    <row r="37" spans="1:1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1:14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1:14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1:14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1:14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1:14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1:14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1:14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1:14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1:14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1:14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1:14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1:14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1:14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1:14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1:14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1:14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1:14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1:14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1:14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1:14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1:14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1:14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1:14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1:14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1:14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1:14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1:14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1:14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1:14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1:14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1:14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1:14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1:14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1:14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1:14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1:14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1:14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1:14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1:14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1:14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1:14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1:14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1:14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1:14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1:14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1:14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1:14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1:14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1:14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1:14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1:14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1:14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1:14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1:14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1:14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1:14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1:14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1:14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1:14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1:14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1:14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1:14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1:14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1:14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1:14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1:14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1:14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1:14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1:14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1:14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1:14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1:14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1:14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1:14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1:14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1:14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1:14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1:14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1:14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1:14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1:14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1:14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1:14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1:14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1:14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1:14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1:14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1:14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1:14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1:14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1:14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1:14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1:14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1:14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1:14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1:14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1:14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1:14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1:14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1:14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1:14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1:14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1:14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1:14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1:14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1:14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1:14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1:14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1:14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1:14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1:14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1:14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1:14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1:14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1:14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1:14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1:14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1:14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1:14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1:14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1:14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1:14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1:14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1:14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1:14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1:14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1:14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1:14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1:14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1:14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1:14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1:14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1:14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1:14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1:14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1:14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1:14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1:14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1:14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1:14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1:14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1:14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1:14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1:14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1:14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1:14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1:14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1:14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1:14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1:14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1:14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1:14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1:14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1:14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1:14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1:14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1:14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1:14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1:14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1:14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1:14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1:14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1:14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1:14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1:14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1:14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1:14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1:14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1:14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1:14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1:14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1:14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1:14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1:14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1:14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1:14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1:14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1:14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1:14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1:14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1:14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1:14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1:14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1:14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1:14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1:14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1:14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1:14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1:14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1:14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1:14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1:14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1:14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1:14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1:14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1:14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1:14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1:14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1:14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1:14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1:14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1:14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1:14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1:14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1:14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1:14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1:14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1:14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1:14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1:14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1:14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1:14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1:14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1:14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1:14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1:14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1:14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1:14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1:14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1:14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1:14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1:14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1:14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1:14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1:14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1:14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1:14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1:14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1:14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1:14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1:14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1:14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1:14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1:14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1:14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1:14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1:14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1:14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1:14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1:14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1:14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1:14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1:14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1:14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1:14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1:14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1:14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1:14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1:14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1:14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1:14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1:14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1:14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1:14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1:14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1:14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1:14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1:14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1:14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1:14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1:14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1:14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1:14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1:14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1:14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1:14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1:14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1:14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1:14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1:14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1:14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1:14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1:14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1:14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1:14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1:14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1:14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1:14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1:14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1:14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1:14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1:14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1:14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1:14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1:14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1:14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1:14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1:14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1:14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1:14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1:14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1:14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1:14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1:14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1:14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1:14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1:14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1:14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1:14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1:14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1:14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1:14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1:14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1:14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1:14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1:14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1:14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1:14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1:14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1:14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1:14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1:14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1:14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1:14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1:14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1:14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1:14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1:14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1:14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1:14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1:14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1:14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1:14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1:14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1:14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1:14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1:14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1:14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1:14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1:14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1:14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1:14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1:14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1:14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1:14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1:14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1:14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1:14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1:14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1:14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1:14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1:14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1:14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1:14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1:14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1:14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1:14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1:14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1:14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1:14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1:14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1:14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1:14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1:14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1:14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1:14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1:14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1:14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1:14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1:14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1:14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1:14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1:14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1:14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1:14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1:14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1:14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1:14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1:14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1:14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1:14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1:14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1:14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1:14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1:14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1:14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1:14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1:14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1:14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1:14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1:14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1:14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1:14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1:14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1:14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1:14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1:14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1:14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1:14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1:14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1:14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1:14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1:14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1:14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1:14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1:14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1:14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1:14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1:14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1:14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1:14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1:14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1:14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1:14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1:14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1:14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1:14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1:14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1:14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1:14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1:14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1:14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1:14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1:14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1:14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1:14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1:14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1:14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1:14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1:14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1:14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1:14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1:14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1:14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1:14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1:14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1:14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1:14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1:14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1:14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1:14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1:14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1:14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1:14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1:14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1:14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1:14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1:14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1:14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1:14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1:14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1:14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1:14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1:14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1:14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1:14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1:14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1:14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1:14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1:14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1:14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1:14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1:14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1:14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1:14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1:14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1:14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1:14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1:14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1:14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1:14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1:14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1:14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1:14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1:14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1:14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1:14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1:14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1:14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1:14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1:14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1:14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1:14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1:14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1:14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1:14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1:14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1:14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1:14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1:14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1:14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1:14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1:14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1:14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1:14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1:14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1:14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1:14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1:14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1:14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1:14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1:14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1:14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1:14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1:14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1:14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1:14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1:14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1:14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1:14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1:14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1:14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1:14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1:14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1:14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1:14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1:14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1:14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1:14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1:14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1:14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1:14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1:14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1:14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1:14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1:14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1:14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1:14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1:14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1:14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1:14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1:14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1:14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1:14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1:14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1:14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1:14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1:14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1:14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1:14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1:14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1:14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1:14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1:14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1:14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1:14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1:14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1:14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1:14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1:14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1:14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1:14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1:14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1:14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1:14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1:14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1:14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1:14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1:14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1:14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1:14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1:14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1:14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1:14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1:14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1:14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1:14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1:14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1:14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1:14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1:14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1:14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1:14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1:14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1:14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1:14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1:14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1:14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1:14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1:14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1:14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1:14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1:14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1:14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1:14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1:14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1:14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1:14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1:14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1:14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1:14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1:14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1:14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1:14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1:14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1:14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1:14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1:14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1:14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1:14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1:14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1:14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1:14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1:14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1:14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1:14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1:14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1:14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1:14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1:14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1:14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1:14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1:14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1:14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1:14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1:14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1:14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1:14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1:14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1:14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1:14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1:14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1:14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1:14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1:14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1:14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1:14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1:14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1:14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1:14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1:14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1:14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1:14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1:14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1:14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1:14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1:14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1:14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1:14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1:14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1:14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1:14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1:14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1:14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1:14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1:14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1:14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1:14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1:14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1:14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1:14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1:14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1:14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1:14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1:14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1:14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1:14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1:14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1:14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1:14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1:14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1:14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1:14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1:14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1:14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1:14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1:14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1:14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1:14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1:14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1:14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1:14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1:14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1:14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1:14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1:14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1:14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1:14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1:14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1:14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1:14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1:14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1:14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1:14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1:14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1:14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1:14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1:14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1:14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1:14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1:14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1:14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1:14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1:14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1:14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1:14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1:14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1:14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1:14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1:14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1:14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1:14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1:14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1:14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1:14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1:14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1:14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1:14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1:14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1:14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1:14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1:14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1:14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1:14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1:14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1:14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1:14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1:14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1:14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1:14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1:14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1:14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1:14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1:14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1:14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1:14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1:14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1:14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1:14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1:14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1:14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1:14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1:14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1:14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1:14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1:14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1:14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1:14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1:14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1:14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1:14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1:14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1:14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1:14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1:14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1:14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1:14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1:14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1:14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1:14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1:14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1:14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1:14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1:14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1:14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1:14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1:14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1:14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1:14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1:14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1:14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1:14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1:14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1:14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1:14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1:14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1:14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1:14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1:14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1:14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1:14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1:14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1:14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1:14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1:14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1:14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1:14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1:14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1:14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1:14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1:14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1:14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1:14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1:14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1:14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1:14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1:14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1:14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1:14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1:14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1:14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1:14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1:14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1:14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1:14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1:14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1:14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1:14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1:14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1:14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1:14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1:14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1:14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1:14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1:14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1:14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1:14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1:14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1:14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1:14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1:14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1:14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1:14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1:14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1:14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1:14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1:14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1:14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1:14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1:14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1:14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1:14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1:14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1:14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1:14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1:14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1:14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1:14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1:14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1:14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1:14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1:14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1:14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1:14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1:14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1:14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1:14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1:14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1:14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1:14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1:14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1:14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1:14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1:14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1:14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1:14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1:14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1:14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1:14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1:14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1:14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1:14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1:14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1:14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1:14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1:14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1:14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1:14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1:14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1:14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1:14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1:14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1:14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1:14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1:14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1:14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1:14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1:14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1:14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1:14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1:14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1:14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1:14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1:14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1:14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1:14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1:14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1:14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1:14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1:14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1:14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1:14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1:14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1:14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1:14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1:14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1:14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1:14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1:14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1:14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1:14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1:14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1:14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1:14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1:14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1:14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1:14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1:14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1:14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1:14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1:14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1:14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1:14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1:14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1:14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1:14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1:14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1:14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1:14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1:14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1:14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1:14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1:14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1:14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1:14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1:14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1:14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1:14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1:14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1:14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1:14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1:14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1:14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1:14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1:14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1:14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1:14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1:14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1:14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1:14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1:14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1:14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1:14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1:14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1:14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1:14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1:14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1:14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1:14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1:14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1:14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1:14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1:14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1:14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1:14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1:14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1:14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1:14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1:14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1:14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1:14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1:14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1:14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1:14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1:14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1:14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1:14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1:14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1:14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1:14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1:14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1:14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1:14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1:14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1:14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1:14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1:14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1:14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1:14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1:14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1:14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1:14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1:14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1:14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1:14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1:14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1:14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1:14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1:14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1:14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1:14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1:14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1:14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1:14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1:14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1:14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1:14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1:14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1:14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1:14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1:14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1:14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1:14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1:14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1:14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1:14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1:14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1:14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1:14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1:14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1:14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1:14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1:14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1:14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1:14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1:14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1:14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1:14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1:14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1:14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1:14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1:14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1:14" x14ac:dyDescent="0.2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1:14" x14ac:dyDescent="0.2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1:14" x14ac:dyDescent="0.2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1:14" x14ac:dyDescent="0.2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1:14" x14ac:dyDescent="0.2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1:14" x14ac:dyDescent="0.2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1:14" x14ac:dyDescent="0.2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1:14" x14ac:dyDescent="0.2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1:14" x14ac:dyDescent="0.2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1:14" x14ac:dyDescent="0.2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1:14" x14ac:dyDescent="0.2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1:14" x14ac:dyDescent="0.2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1:14" x14ac:dyDescent="0.2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1:14" x14ac:dyDescent="0.2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1:14" x14ac:dyDescent="0.2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1:14" x14ac:dyDescent="0.2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1:14" x14ac:dyDescent="0.2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1:14" x14ac:dyDescent="0.2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1:14" x14ac:dyDescent="0.2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1:14" x14ac:dyDescent="0.2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1:14" x14ac:dyDescent="0.2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1:14" x14ac:dyDescent="0.2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1:14" x14ac:dyDescent="0.2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1:14" x14ac:dyDescent="0.2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1:14" x14ac:dyDescent="0.2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1:14" x14ac:dyDescent="0.2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1:14" x14ac:dyDescent="0.2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1:14" x14ac:dyDescent="0.2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1:14" x14ac:dyDescent="0.2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1:14" x14ac:dyDescent="0.2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1:14" x14ac:dyDescent="0.2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1:14" x14ac:dyDescent="0.2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1:14" x14ac:dyDescent="0.2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1:14" x14ac:dyDescent="0.2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1:14" x14ac:dyDescent="0.2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1:14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1:14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1:14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1:14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1:14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1:14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1:14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1:14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1:14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1:14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1:14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1:14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1:14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1:14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1:14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1:14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1:14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1:14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1:14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1:14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1:14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1:14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1:14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1:14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1:14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1:14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1:14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1:14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1:14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1:14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1:14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1:14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1:14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1:14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1:14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1:14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1:14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1:14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1:14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1:14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1:14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1:14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1:14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1:14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1:14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1:14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1:14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1:14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1:14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1:14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1:14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1:14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1:14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1:14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1:14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1:14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1:14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1:14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1:14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1:14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1:14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1:14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1:14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1:14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1:14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1:14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1:14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1:14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1:14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1:14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1:14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1:14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1:14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1:14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1:14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1:14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1:14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1:14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1:14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1:14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1:14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1:14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1:14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1:14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1:14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1:14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1:14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1:14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1:14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1:14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1:14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1:14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1:14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1:14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1:14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1:14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1:14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1:14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1:14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  <row r="2134" spans="1:14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</row>
    <row r="2135" spans="1:14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</row>
    <row r="2136" spans="1:14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</row>
    <row r="2137" spans="1:14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</row>
    <row r="2138" spans="1:14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</row>
    <row r="2139" spans="1:14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</row>
    <row r="2140" spans="1:14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</row>
    <row r="2141" spans="1:14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</row>
    <row r="2142" spans="1:14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</row>
    <row r="2143" spans="1:14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</row>
    <row r="2144" spans="1:14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</row>
    <row r="2145" spans="1:14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</row>
    <row r="2146" spans="1:14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</row>
    <row r="2147" spans="1:14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</row>
    <row r="2148" spans="1:14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</row>
    <row r="2149" spans="1:14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</row>
    <row r="2150" spans="1:14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</row>
    <row r="2151" spans="1:14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</row>
    <row r="2152" spans="1:14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</row>
    <row r="2153" spans="1:14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</row>
    <row r="2154" spans="1:14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</row>
    <row r="2155" spans="1:14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</row>
    <row r="2156" spans="1:14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</row>
    <row r="2157" spans="1:14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</row>
    <row r="2158" spans="1:14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</row>
    <row r="2159" spans="1:14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</row>
    <row r="2160" spans="1:14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</row>
    <row r="2161" spans="1:14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</row>
    <row r="2162" spans="1:14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</row>
    <row r="2163" spans="1:14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</row>
    <row r="2164" spans="1:14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</row>
    <row r="2165" spans="1:14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</row>
    <row r="2166" spans="1:14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</row>
    <row r="2167" spans="1:14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</row>
    <row r="2168" spans="1:14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</row>
    <row r="2169" spans="1:14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</row>
    <row r="2170" spans="1:14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</row>
    <row r="2171" spans="1:14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</row>
    <row r="2172" spans="1:14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</row>
    <row r="2173" spans="1:14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</row>
    <row r="2174" spans="1:14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</row>
    <row r="2175" spans="1:14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</row>
    <row r="2176" spans="1:14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</row>
    <row r="2177" spans="1:14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</row>
    <row r="2178" spans="1:14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</row>
    <row r="2179" spans="1:14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</row>
    <row r="2180" spans="1:14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</row>
    <row r="2181" spans="1:14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</row>
    <row r="2182" spans="1:14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</row>
    <row r="2183" spans="1:14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</row>
    <row r="2184" spans="1:14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</row>
    <row r="2185" spans="1:14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</row>
    <row r="2186" spans="1:14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</row>
    <row r="2187" spans="1:14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</row>
    <row r="2188" spans="1:14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</row>
    <row r="2189" spans="1:14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</row>
    <row r="2190" spans="1:14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</row>
    <row r="2191" spans="1:14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</row>
    <row r="2192" spans="1:14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</row>
    <row r="2193" spans="1:14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</row>
    <row r="2194" spans="1:14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</row>
    <row r="2195" spans="1:14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</row>
    <row r="2196" spans="1:14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</row>
    <row r="2197" spans="1:14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</row>
    <row r="2198" spans="1:14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</row>
    <row r="2199" spans="1:14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</row>
    <row r="2200" spans="1:14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</row>
    <row r="2201" spans="1:14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</row>
    <row r="2202" spans="1:14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</row>
    <row r="2203" spans="1:14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</row>
    <row r="2204" spans="1:14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</row>
    <row r="2205" spans="1:14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</row>
    <row r="2206" spans="1:14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</row>
    <row r="2207" spans="1:14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</row>
    <row r="2208" spans="1:14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</row>
    <row r="2209" spans="1:14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</row>
    <row r="2210" spans="1:14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</row>
    <row r="2211" spans="1:14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</row>
    <row r="2212" spans="1:14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</row>
    <row r="2213" spans="1:14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</row>
    <row r="2214" spans="1:14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</row>
    <row r="2215" spans="1:14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</row>
    <row r="2216" spans="1:14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</row>
    <row r="2217" spans="1:14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</row>
    <row r="2218" spans="1:14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</row>
    <row r="2219" spans="1:14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</row>
    <row r="2220" spans="1:14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</row>
    <row r="2221" spans="1:14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</row>
    <row r="2222" spans="1:14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</row>
    <row r="2223" spans="1:14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</row>
    <row r="2224" spans="1:14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</row>
    <row r="2225" spans="1:14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</row>
    <row r="2226" spans="1:14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</row>
    <row r="2227" spans="1:14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</row>
    <row r="2228" spans="1:14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</row>
    <row r="2229" spans="1:14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</row>
    <row r="2230" spans="1:14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</row>
    <row r="2231" spans="1:14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</row>
    <row r="2232" spans="1:14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</row>
    <row r="2233" spans="1:14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</row>
    <row r="2234" spans="1:14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</row>
    <row r="2235" spans="1:14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</row>
    <row r="2236" spans="1:14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</row>
    <row r="2237" spans="1:14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</row>
    <row r="2238" spans="1:14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</row>
    <row r="2239" spans="1:14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</row>
    <row r="2240" spans="1:14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</row>
    <row r="2241" spans="1:14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</row>
    <row r="2242" spans="1:14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</row>
    <row r="2243" spans="1:14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</row>
    <row r="2244" spans="1:14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</row>
    <row r="2245" spans="1:14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</row>
    <row r="2246" spans="1:14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</row>
    <row r="2247" spans="1:14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</row>
    <row r="2248" spans="1:14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</row>
    <row r="2249" spans="1:14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</row>
    <row r="2250" spans="1:14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</row>
    <row r="2251" spans="1:14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</row>
    <row r="2252" spans="1:14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</row>
    <row r="2253" spans="1:14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</row>
    <row r="2254" spans="1:14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</row>
    <row r="2255" spans="1:14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</row>
    <row r="2256" spans="1:14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</row>
    <row r="2257" spans="1:14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</row>
    <row r="2258" spans="1:14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</row>
    <row r="2259" spans="1:14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</row>
    <row r="2260" spans="1:14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</row>
    <row r="2261" spans="1:14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</row>
    <row r="2262" spans="1:14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</row>
    <row r="2263" spans="1:14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</row>
    <row r="2264" spans="1:14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</row>
    <row r="2265" spans="1:14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</row>
    <row r="2266" spans="1:14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</row>
    <row r="2267" spans="1:14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</row>
    <row r="2268" spans="1:14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</row>
    <row r="2269" spans="1:14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</row>
    <row r="2270" spans="1:14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</row>
    <row r="2271" spans="1:14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</row>
    <row r="2272" spans="1:14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</row>
    <row r="2273" spans="1:14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</row>
    <row r="2274" spans="1:14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</row>
    <row r="2275" spans="1:14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</row>
    <row r="2276" spans="1:14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</row>
    <row r="2277" spans="1:14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</row>
    <row r="2278" spans="1:14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</row>
    <row r="2279" spans="1:14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</row>
    <row r="2280" spans="1:14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</row>
    <row r="2281" spans="1:14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</row>
    <row r="2282" spans="1:14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</row>
    <row r="2283" spans="1:14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</row>
    <row r="2284" spans="1:14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</row>
    <row r="2285" spans="1:14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</row>
    <row r="2286" spans="1:14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</row>
    <row r="2287" spans="1:14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</row>
    <row r="2288" spans="1:14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</row>
    <row r="2289" spans="1:14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</row>
    <row r="2290" spans="1:14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</row>
    <row r="2291" spans="1:14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</row>
    <row r="2292" spans="1:14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</row>
    <row r="2293" spans="1:14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</row>
    <row r="2294" spans="1:14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</row>
    <row r="2295" spans="1:14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</row>
    <row r="2296" spans="1:14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</row>
    <row r="2297" spans="1:14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</row>
    <row r="2298" spans="1:14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</row>
    <row r="2299" spans="1:14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</row>
    <row r="2300" spans="1:14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</row>
    <row r="2301" spans="1:14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</row>
    <row r="2302" spans="1:14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1:14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</row>
    <row r="2304" spans="1:14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</row>
    <row r="2305" spans="1:14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</row>
    <row r="2306" spans="1:14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</row>
    <row r="2307" spans="1:14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</row>
    <row r="2308" spans="1:14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</row>
    <row r="2309" spans="1:14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</row>
    <row r="2310" spans="1:14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</row>
    <row r="2311" spans="1:14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</row>
    <row r="2312" spans="1:14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</row>
    <row r="2313" spans="1:14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</row>
    <row r="2314" spans="1:14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</row>
    <row r="2315" spans="1:14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</row>
    <row r="2316" spans="1:14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</row>
    <row r="2317" spans="1:14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</row>
    <row r="2318" spans="1:14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</row>
    <row r="2319" spans="1:14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</row>
    <row r="2320" spans="1:14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</row>
    <row r="2321" spans="1:14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</row>
    <row r="2322" spans="1:14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</row>
    <row r="2323" spans="1:14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</row>
    <row r="2324" spans="1:14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</row>
    <row r="2325" spans="1:14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</row>
    <row r="2326" spans="1:14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</row>
    <row r="2327" spans="1:14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</row>
    <row r="2328" spans="1:14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</row>
    <row r="2329" spans="1:14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</row>
    <row r="2330" spans="1:14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</row>
    <row r="2331" spans="1:14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</row>
    <row r="2332" spans="1:14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</row>
    <row r="2333" spans="1:14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</row>
    <row r="2334" spans="1:14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</row>
    <row r="2335" spans="1:14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</row>
    <row r="2336" spans="1:14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</row>
    <row r="2337" spans="1:14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</row>
    <row r="2338" spans="1:14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</row>
    <row r="2339" spans="1:14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</row>
    <row r="2340" spans="1:14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</row>
    <row r="2341" spans="1:14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</row>
    <row r="2342" spans="1:14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</row>
    <row r="2343" spans="1:14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</row>
    <row r="2344" spans="1:14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</row>
    <row r="2345" spans="1:14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</row>
    <row r="2346" spans="1:14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</row>
    <row r="2347" spans="1:14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</row>
    <row r="2348" spans="1:14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</row>
    <row r="2349" spans="1:14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</row>
    <row r="2350" spans="1:14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</row>
    <row r="2351" spans="1:14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</row>
    <row r="2352" spans="1:14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</row>
    <row r="2353" spans="1:14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</row>
    <row r="2354" spans="1:14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</row>
    <row r="2355" spans="1:14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</row>
    <row r="2356" spans="1:14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</row>
    <row r="2357" spans="1:14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</row>
    <row r="2358" spans="1:14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</row>
    <row r="2359" spans="1:14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</row>
    <row r="2360" spans="1:14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</row>
    <row r="2361" spans="1:14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</row>
    <row r="2362" spans="1:14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</row>
    <row r="2363" spans="1:14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</row>
    <row r="2364" spans="1:14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</row>
    <row r="2365" spans="1:14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1:14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</row>
    <row r="2367" spans="1:14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</row>
    <row r="2368" spans="1:14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</row>
    <row r="2369" spans="1:14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</row>
    <row r="2370" spans="1:14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</row>
    <row r="2371" spans="1:14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</row>
    <row r="2372" spans="1:14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</row>
    <row r="2373" spans="1:14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</row>
    <row r="2374" spans="1:14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</row>
    <row r="2375" spans="1:14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</row>
    <row r="2376" spans="1:14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</row>
    <row r="2377" spans="1:14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</row>
    <row r="2378" spans="1:14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</row>
    <row r="2379" spans="1:14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</row>
    <row r="2380" spans="1:14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</row>
    <row r="2381" spans="1:14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</row>
    <row r="2382" spans="1:14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</row>
    <row r="2383" spans="1:14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</row>
    <row r="2384" spans="1:14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</row>
    <row r="2385" spans="1:14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</row>
    <row r="2386" spans="1:14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</row>
    <row r="2387" spans="1:14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</row>
    <row r="2388" spans="1:14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</row>
    <row r="2389" spans="1:14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</row>
    <row r="2390" spans="1:14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</row>
    <row r="2391" spans="1:14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</row>
    <row r="2392" spans="1:14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</row>
    <row r="2393" spans="1:14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</row>
    <row r="2394" spans="1:14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</row>
    <row r="2395" spans="1:14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</row>
    <row r="2396" spans="1:14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</row>
    <row r="2397" spans="1:14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</row>
    <row r="2398" spans="1:14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</row>
    <row r="2399" spans="1:14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</row>
    <row r="2400" spans="1:14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</row>
    <row r="2401" spans="1:14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</row>
    <row r="2402" spans="1:14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</row>
    <row r="2403" spans="1:14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</row>
    <row r="2404" spans="1:14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</row>
    <row r="2405" spans="1:14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</row>
    <row r="2406" spans="1:14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</row>
    <row r="2407" spans="1:14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</row>
    <row r="2408" spans="1:14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</row>
    <row r="2409" spans="1:14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</row>
    <row r="2410" spans="1:14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</row>
    <row r="2411" spans="1:14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</row>
    <row r="2412" spans="1:14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</row>
    <row r="2413" spans="1:14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</row>
    <row r="2414" spans="1:14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</row>
    <row r="2415" spans="1:14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</row>
    <row r="2416" spans="1:14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</row>
    <row r="2417" spans="1:14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</row>
    <row r="2418" spans="1:14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</row>
    <row r="2419" spans="1:14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</row>
    <row r="2420" spans="1:14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</row>
    <row r="2421" spans="1:14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</row>
    <row r="2422" spans="1:14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</row>
    <row r="2423" spans="1:14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</row>
    <row r="2424" spans="1:14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</row>
    <row r="2425" spans="1:14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</row>
    <row r="2426" spans="1:14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</row>
    <row r="2427" spans="1:14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</row>
    <row r="2428" spans="1:14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</row>
    <row r="2429" spans="1:14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</row>
    <row r="2430" spans="1:14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</row>
    <row r="2431" spans="1:14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</row>
    <row r="2432" spans="1:14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</row>
    <row r="2433" spans="1:14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</row>
    <row r="2434" spans="1:14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</row>
    <row r="2435" spans="1:14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</row>
    <row r="2436" spans="1:14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</row>
    <row r="2437" spans="1:14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</row>
    <row r="2438" spans="1:14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</row>
    <row r="2439" spans="1:14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</row>
    <row r="2440" spans="1:14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</row>
    <row r="2441" spans="1:14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</row>
    <row r="2442" spans="1:14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</row>
    <row r="2443" spans="1:14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</row>
    <row r="2444" spans="1:14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</row>
    <row r="2445" spans="1:14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</row>
    <row r="2446" spans="1:14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</row>
    <row r="2447" spans="1:14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</row>
    <row r="2448" spans="1:14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</row>
    <row r="2449" spans="1:14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</row>
    <row r="2450" spans="1:14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</row>
    <row r="2451" spans="1:14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</row>
    <row r="2452" spans="1:14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</row>
    <row r="2453" spans="1:14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</row>
    <row r="2454" spans="1:14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</row>
    <row r="2455" spans="1:14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</row>
    <row r="2456" spans="1:14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</row>
    <row r="2457" spans="1:14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</row>
    <row r="2458" spans="1:14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</row>
    <row r="2459" spans="1:14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</row>
    <row r="2460" spans="1:14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</row>
    <row r="2461" spans="1:14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</row>
    <row r="2462" spans="1:14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</row>
    <row r="2463" spans="1:14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</row>
    <row r="2464" spans="1:14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</row>
    <row r="2465" spans="1:14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</row>
    <row r="2466" spans="1:14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</row>
    <row r="2467" spans="1:14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</row>
    <row r="2468" spans="1:14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</row>
    <row r="2469" spans="1:14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</row>
    <row r="2470" spans="1:14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</row>
    <row r="2471" spans="1:14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</row>
    <row r="2472" spans="1:14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</row>
    <row r="2473" spans="1:14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</row>
    <row r="2474" spans="1:14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</row>
    <row r="2475" spans="1:14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</row>
    <row r="2476" spans="1:14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</row>
    <row r="2477" spans="1:14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</row>
    <row r="2478" spans="1:14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</row>
    <row r="2479" spans="1:14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</row>
    <row r="2480" spans="1:14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</row>
    <row r="2481" spans="1:14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</row>
    <row r="2482" spans="1:14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</row>
    <row r="2483" spans="1:14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</row>
    <row r="2484" spans="1:14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</row>
    <row r="2485" spans="1:14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</row>
    <row r="2486" spans="1:14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</row>
    <row r="2487" spans="1:14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</row>
    <row r="2488" spans="1:14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</row>
    <row r="2489" spans="1:14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</row>
    <row r="2490" spans="1:14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</row>
    <row r="2491" spans="1:14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</row>
    <row r="2492" spans="1:14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</row>
    <row r="2493" spans="1:14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</row>
    <row r="2494" spans="1:14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</row>
    <row r="2495" spans="1:14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</row>
    <row r="2496" spans="1:14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</row>
    <row r="2497" spans="1:14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</row>
    <row r="2498" spans="1:14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</row>
    <row r="2499" spans="1:14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</row>
    <row r="2500" spans="1:14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</row>
    <row r="2501" spans="1:14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</row>
    <row r="2502" spans="1:14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</row>
    <row r="2503" spans="1:14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</row>
    <row r="2504" spans="1:14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</row>
    <row r="2505" spans="1:14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</row>
    <row r="2506" spans="1:14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</row>
    <row r="2507" spans="1:14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</row>
    <row r="2508" spans="1:14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</row>
    <row r="2509" spans="1:14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</row>
    <row r="2510" spans="1:14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</row>
    <row r="2511" spans="1:14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</row>
    <row r="2512" spans="1:14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</row>
    <row r="2513" spans="1:14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</row>
    <row r="2514" spans="1:14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</row>
    <row r="2515" spans="1:14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</row>
    <row r="2516" spans="1:14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</row>
    <row r="2517" spans="1:14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</row>
    <row r="2518" spans="1:14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</row>
    <row r="2519" spans="1:14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</row>
    <row r="2520" spans="1:14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</row>
    <row r="2521" spans="1:14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</row>
    <row r="2522" spans="1:14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</row>
    <row r="2523" spans="1:14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</row>
    <row r="2524" spans="1:14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</row>
    <row r="2525" spans="1:14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</row>
    <row r="2526" spans="1:14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</row>
    <row r="2527" spans="1:14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</row>
    <row r="2528" spans="1:14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</row>
    <row r="2529" spans="1:14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</row>
    <row r="2530" spans="1:14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</row>
    <row r="2531" spans="1:14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</row>
    <row r="2532" spans="1:14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</row>
    <row r="2533" spans="1:14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</row>
    <row r="2534" spans="1:14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</row>
    <row r="2535" spans="1:14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</row>
    <row r="2536" spans="1:14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</row>
    <row r="2537" spans="1:14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</row>
    <row r="2538" spans="1:14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</row>
    <row r="2539" spans="1:14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</row>
    <row r="2540" spans="1:14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</row>
    <row r="2541" spans="1:14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</row>
    <row r="2542" spans="1:14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</row>
    <row r="2543" spans="1:14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</row>
    <row r="2544" spans="1:14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</row>
    <row r="2545" spans="1:14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</row>
    <row r="2546" spans="1:14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</row>
    <row r="2547" spans="1:14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</row>
    <row r="2548" spans="1:14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</row>
    <row r="2549" spans="1:14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</row>
    <row r="2550" spans="1:14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</row>
    <row r="2551" spans="1:14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</row>
    <row r="2552" spans="1:14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</row>
    <row r="2553" spans="1:14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</row>
    <row r="2554" spans="1:14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</row>
    <row r="2555" spans="1:14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</row>
    <row r="2556" spans="1:14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</row>
    <row r="2557" spans="1:14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</row>
    <row r="2558" spans="1:14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</row>
    <row r="2559" spans="1:14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</row>
    <row r="2560" spans="1:14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</row>
    <row r="2561" spans="1:14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</row>
    <row r="2562" spans="1:14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</row>
    <row r="2563" spans="1:14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</row>
    <row r="2564" spans="1:14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</row>
    <row r="2565" spans="1:14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</row>
    <row r="2566" spans="1:14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</row>
    <row r="2567" spans="1:14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</row>
    <row r="2568" spans="1:14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</row>
    <row r="2569" spans="1:14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</row>
    <row r="2570" spans="1:14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</row>
    <row r="2571" spans="1:14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1:14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1:14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</row>
    <row r="2574" spans="1:14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</row>
    <row r="2575" spans="1:14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</row>
    <row r="2576" spans="1:14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</row>
    <row r="2577" spans="1:14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</row>
    <row r="2578" spans="1:14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</row>
    <row r="2579" spans="1:14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</row>
    <row r="2580" spans="1:14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</row>
    <row r="2581" spans="1:14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</row>
    <row r="2582" spans="1:14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</row>
    <row r="2583" spans="1:14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</row>
    <row r="2584" spans="1:14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</row>
    <row r="2585" spans="1:14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</row>
    <row r="2586" spans="1:14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</row>
    <row r="2587" spans="1:14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</row>
    <row r="2588" spans="1:14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</row>
    <row r="2589" spans="1:14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</row>
    <row r="2590" spans="1:14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</row>
    <row r="2591" spans="1:14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</row>
    <row r="2592" spans="1:14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</row>
    <row r="2593" spans="1:14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1:14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</row>
    <row r="2595" spans="1:14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</row>
    <row r="2596" spans="1:14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</row>
    <row r="2597" spans="1:14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1:14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</row>
    <row r="2599" spans="1:14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</row>
    <row r="2600" spans="1:14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</row>
    <row r="2601" spans="1:14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</row>
    <row r="2602" spans="1:14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1:14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</row>
    <row r="2604" spans="1:14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</row>
    <row r="2605" spans="1:14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</row>
    <row r="2606" spans="1:14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</row>
    <row r="2607" spans="1:14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</row>
    <row r="2608" spans="1:14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</row>
    <row r="2609" spans="1:14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</row>
    <row r="2610" spans="1:14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</row>
    <row r="2611" spans="1:14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1:14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</row>
    <row r="2613" spans="1:14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</row>
  </sheetData>
  <sheetProtection sheet="1" objects="1" scenarios="1" selectLockedCells="1"/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 xml:space="preserve">&amp;LL. B. White Greenhouse Heating Calculations&amp;CCustomer:  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5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500-000001000000}">
          <x14:formula1>
            <xm:f>'Form Data'!B10:B17</xm:f>
          </x14:formula1>
          <xm:sqref>E25</xm:sqref>
        </x14:dataValidation>
        <x14:dataValidation type="list" allowBlank="1" showInputMessage="1" showErrorMessage="1" xr:uid="{00000000-0002-0000-0500-000002000000}">
          <x14:formula1>
            <xm:f>'Form Data'!G456:G473</xm:f>
          </x14:formula1>
          <xm:sqref>E23</xm:sqref>
        </x14:dataValidation>
        <x14:dataValidation type="list" allowBlank="1" showInputMessage="1" showErrorMessage="1" xr:uid="{00000000-0002-0000-0500-000003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500-000004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500-000005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500-000006000000}">
          <x14:formula1>
            <xm:f>'Form Data'!G456:G473</xm:f>
          </x14:formula1>
          <xm:sqref>E24</xm:sqref>
        </x14:dataValidation>
        <x14:dataValidation type="list" allowBlank="1" showInputMessage="1" showErrorMessage="1" xr:uid="{00000000-0002-0000-0500-000007000000}">
          <x14:formula1>
            <xm:f>'Form Data'!B10:B17</xm:f>
          </x14:formula1>
          <xm:sqref>E26</xm:sqref>
        </x14:dataValidation>
        <x14:dataValidation type="list" allowBlank="1" showInputMessage="1" showErrorMessage="1" xr:uid="{00000000-0002-0000-05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5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500-00000A000000}">
          <x14:formula1>
            <xm:f>'Form Data'!B32:B36</xm:f>
          </x14:formula1>
          <xm:sqref>E32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3"/>
  <sheetViews>
    <sheetView zoomScale="110" zoomScaleNormal="110" zoomScaleSheetLayoutView="100" workbookViewId="0">
      <selection activeCell="B19" sqref="B19:B28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78</v>
      </c>
    </row>
    <row r="4" spans="1:7" ht="6" customHeight="1" x14ac:dyDescent="0.2">
      <c r="A4" s="2"/>
    </row>
    <row r="5" spans="1:7" x14ac:dyDescent="0.2">
      <c r="A5" s="2"/>
    </row>
    <row r="6" spans="1:7" ht="5.25" customHeight="1" x14ac:dyDescent="0.2">
      <c r="A6" s="2"/>
    </row>
    <row r="7" spans="1:7" ht="15" x14ac:dyDescent="0.2">
      <c r="A7" s="2"/>
      <c r="B7" s="1" t="s">
        <v>69</v>
      </c>
      <c r="E7" s="1" t="s">
        <v>39</v>
      </c>
    </row>
    <row r="8" spans="1:7" x14ac:dyDescent="0.2">
      <c r="A8" s="2"/>
      <c r="B8" s="3"/>
    </row>
    <row r="9" spans="1:7" x14ac:dyDescent="0.2">
      <c r="A9" s="2"/>
      <c r="B9" s="34" t="s">
        <v>68</v>
      </c>
      <c r="C9" s="2" t="s">
        <v>27</v>
      </c>
      <c r="E9" s="7" t="s">
        <v>28</v>
      </c>
      <c r="F9" s="7" t="s">
        <v>29</v>
      </c>
    </row>
    <row r="10" spans="1:7" x14ac:dyDescent="0.2">
      <c r="A10" s="2"/>
      <c r="B10" s="35" t="s">
        <v>13</v>
      </c>
      <c r="C10" s="4">
        <v>1.2</v>
      </c>
      <c r="E10" s="2">
        <v>15</v>
      </c>
      <c r="F10" s="4">
        <v>1</v>
      </c>
      <c r="G10" s="5" t="s">
        <v>45</v>
      </c>
    </row>
    <row r="11" spans="1:7" x14ac:dyDescent="0.2">
      <c r="A11" s="2"/>
      <c r="B11" s="35" t="s">
        <v>10</v>
      </c>
      <c r="C11" s="4">
        <v>0.7</v>
      </c>
      <c r="E11" s="2">
        <v>20</v>
      </c>
      <c r="F11" s="2">
        <v>1.04</v>
      </c>
    </row>
    <row r="12" spans="1:7" x14ac:dyDescent="0.2">
      <c r="A12" s="2"/>
      <c r="B12" s="35" t="s">
        <v>12</v>
      </c>
      <c r="C12" s="4">
        <v>0.6</v>
      </c>
      <c r="E12" s="2">
        <v>25</v>
      </c>
      <c r="F12" s="2">
        <v>1.08</v>
      </c>
    </row>
    <row r="13" spans="1:7" x14ac:dyDescent="0.2">
      <c r="A13" s="2"/>
      <c r="B13" s="35" t="s">
        <v>14</v>
      </c>
      <c r="C13" s="4">
        <v>1</v>
      </c>
      <c r="E13" s="2">
        <v>30</v>
      </c>
      <c r="F13" s="2">
        <v>1.1200000000000001</v>
      </c>
    </row>
    <row r="14" spans="1:7" x14ac:dyDescent="0.2">
      <c r="A14" s="2"/>
      <c r="B14" s="35" t="s">
        <v>8</v>
      </c>
      <c r="C14" s="4">
        <v>0.65</v>
      </c>
      <c r="E14" s="2">
        <v>35</v>
      </c>
      <c r="F14" s="2">
        <v>1.1599999999999999</v>
      </c>
    </row>
    <row r="15" spans="1:7" x14ac:dyDescent="0.2">
      <c r="A15" s="2"/>
      <c r="B15" s="35" t="s">
        <v>7</v>
      </c>
      <c r="C15" s="4">
        <v>1.1299999999999999</v>
      </c>
    </row>
    <row r="16" spans="1:7" x14ac:dyDescent="0.2">
      <c r="A16" s="2"/>
      <c r="B16" s="35" t="s">
        <v>9</v>
      </c>
      <c r="C16" s="4">
        <v>1.2</v>
      </c>
    </row>
    <row r="17" spans="1:6" x14ac:dyDescent="0.2">
      <c r="A17" s="2"/>
      <c r="B17" s="35" t="s">
        <v>11</v>
      </c>
      <c r="C17" s="4">
        <v>0.85</v>
      </c>
    </row>
    <row r="18" spans="1:6" ht="15" x14ac:dyDescent="0.2">
      <c r="A18" s="2"/>
      <c r="B18" s="34" t="s">
        <v>70</v>
      </c>
      <c r="E18" s="1" t="s">
        <v>30</v>
      </c>
    </row>
    <row r="19" spans="1:6" x14ac:dyDescent="0.2">
      <c r="A19" s="2"/>
      <c r="B19" s="35" t="s">
        <v>24</v>
      </c>
      <c r="C19" s="2">
        <v>1.1499999999999999</v>
      </c>
    </row>
    <row r="20" spans="1:6" x14ac:dyDescent="0.2">
      <c r="A20" s="2"/>
      <c r="B20" s="35" t="s">
        <v>60</v>
      </c>
      <c r="C20" s="2">
        <v>0.21</v>
      </c>
      <c r="E20" s="3" t="s">
        <v>31</v>
      </c>
      <c r="F20" s="3"/>
    </row>
    <row r="21" spans="1:6" x14ac:dyDescent="0.2">
      <c r="A21" s="2"/>
      <c r="B21" s="35" t="s">
        <v>23</v>
      </c>
      <c r="C21" s="2">
        <v>0.14000000000000001</v>
      </c>
      <c r="E21" s="2" t="s">
        <v>32</v>
      </c>
    </row>
    <row r="22" spans="1:6" x14ac:dyDescent="0.2">
      <c r="A22" s="2"/>
      <c r="B22" s="35" t="s">
        <v>19</v>
      </c>
      <c r="C22" s="2">
        <v>0.64</v>
      </c>
      <c r="E22" s="2" t="s">
        <v>36</v>
      </c>
    </row>
    <row r="23" spans="1:6" x14ac:dyDescent="0.2">
      <c r="A23" s="2"/>
      <c r="B23" s="35" t="s">
        <v>15</v>
      </c>
      <c r="C23" s="2">
        <v>0.51</v>
      </c>
    </row>
    <row r="24" spans="1:6" x14ac:dyDescent="0.2">
      <c r="A24" s="2"/>
      <c r="B24" s="35" t="s">
        <v>21</v>
      </c>
      <c r="C24" s="2">
        <v>0.18</v>
      </c>
      <c r="E24" s="3" t="s">
        <v>33</v>
      </c>
      <c r="F24" s="3"/>
    </row>
    <row r="25" spans="1:6" x14ac:dyDescent="0.2">
      <c r="A25" s="2"/>
      <c r="B25" s="35" t="s">
        <v>22</v>
      </c>
      <c r="C25" s="2">
        <v>0.13</v>
      </c>
      <c r="E25" s="2" t="s">
        <v>34</v>
      </c>
    </row>
    <row r="26" spans="1:6" x14ac:dyDescent="0.2">
      <c r="A26" s="2"/>
      <c r="B26" s="35" t="s">
        <v>18</v>
      </c>
      <c r="C26" s="2">
        <v>0.57999999999999996</v>
      </c>
      <c r="E26" s="2" t="s">
        <v>35</v>
      </c>
    </row>
    <row r="27" spans="1:6" x14ac:dyDescent="0.2">
      <c r="A27" s="2"/>
      <c r="B27" s="35" t="s">
        <v>16</v>
      </c>
      <c r="C27" s="2">
        <v>1.1499999999999999</v>
      </c>
    </row>
    <row r="28" spans="1:6" x14ac:dyDescent="0.2">
      <c r="A28" s="2"/>
      <c r="B28" s="35" t="s">
        <v>17</v>
      </c>
      <c r="C28" s="2">
        <v>0.75</v>
      </c>
      <c r="E28" s="2" t="s">
        <v>37</v>
      </c>
    </row>
    <row r="29" spans="1:6" x14ac:dyDescent="0.2">
      <c r="A29" s="2"/>
      <c r="E29" s="2" t="s">
        <v>38</v>
      </c>
    </row>
    <row r="30" spans="1:6" ht="15" x14ac:dyDescent="0.2">
      <c r="A30" s="2"/>
      <c r="B30" s="1" t="s">
        <v>79</v>
      </c>
    </row>
    <row r="31" spans="1:6" x14ac:dyDescent="0.2">
      <c r="A31" s="2"/>
    </row>
    <row r="32" spans="1:6" x14ac:dyDescent="0.2">
      <c r="A32" s="2"/>
      <c r="B32" s="2" t="s">
        <v>42</v>
      </c>
      <c r="C32" s="2">
        <v>1.03</v>
      </c>
    </row>
    <row r="33" spans="1:7" x14ac:dyDescent="0.2">
      <c r="A33" s="2"/>
      <c r="B33" s="2" t="s">
        <v>43</v>
      </c>
      <c r="C33" s="2">
        <v>1.02</v>
      </c>
    </row>
    <row r="34" spans="1:7" x14ac:dyDescent="0.2">
      <c r="A34" s="2"/>
      <c r="B34" s="2" t="s">
        <v>44</v>
      </c>
      <c r="C34" s="4">
        <v>1</v>
      </c>
    </row>
    <row r="35" spans="1:7" x14ac:dyDescent="0.2">
      <c r="A35" s="2"/>
      <c r="B35" s="2" t="s">
        <v>40</v>
      </c>
      <c r="C35" s="2">
        <v>1.08</v>
      </c>
    </row>
    <row r="36" spans="1:7" x14ac:dyDescent="0.2">
      <c r="A36" s="2"/>
      <c r="B36" s="2" t="s">
        <v>41</v>
      </c>
      <c r="C36" s="2">
        <v>1.05</v>
      </c>
    </row>
    <row r="37" spans="1:7" x14ac:dyDescent="0.2">
      <c r="A37" s="2"/>
    </row>
    <row r="38" spans="1:7" x14ac:dyDescent="0.2">
      <c r="A38" s="2"/>
      <c r="B38" s="2" t="s">
        <v>25</v>
      </c>
    </row>
    <row r="39" spans="1:7" x14ac:dyDescent="0.2">
      <c r="A39" s="2"/>
      <c r="B39" s="2" t="s">
        <v>26</v>
      </c>
    </row>
    <row r="40" spans="1:7" x14ac:dyDescent="0.2">
      <c r="A40" s="2"/>
      <c r="B40" s="27"/>
      <c r="C40" s="27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1:8" x14ac:dyDescent="0.2">
      <c r="B449" s="8"/>
      <c r="C449" s="8"/>
      <c r="D449" s="8"/>
      <c r="E449" s="8"/>
      <c r="F449" s="8"/>
      <c r="G449" s="8"/>
    </row>
    <row r="450" spans="1:8" x14ac:dyDescent="0.2">
      <c r="B450" s="8"/>
      <c r="C450" s="8"/>
      <c r="D450" s="8"/>
      <c r="E450" s="8"/>
      <c r="F450" s="8"/>
      <c r="G450" s="8"/>
    </row>
    <row r="451" spans="1:8" x14ac:dyDescent="0.2">
      <c r="B451" s="8"/>
      <c r="C451" s="8"/>
      <c r="D451" s="8"/>
      <c r="E451" s="8"/>
      <c r="F451" s="8"/>
      <c r="G451" s="8"/>
    </row>
    <row r="452" spans="1:8" x14ac:dyDescent="0.2">
      <c r="B452" s="8"/>
      <c r="C452" s="8"/>
      <c r="D452" s="8"/>
      <c r="E452" s="8"/>
      <c r="F452" s="8"/>
      <c r="G452" s="8"/>
    </row>
    <row r="453" spans="1:8" x14ac:dyDescent="0.2">
      <c r="A453" s="19" t="s">
        <v>63</v>
      </c>
      <c r="B453" s="20" t="s">
        <v>65</v>
      </c>
      <c r="C453" s="2">
        <v>1.25</v>
      </c>
      <c r="D453" s="8"/>
      <c r="E453" s="8"/>
      <c r="F453" s="8"/>
      <c r="G453" s="8"/>
    </row>
    <row r="454" spans="1:8" x14ac:dyDescent="0.2">
      <c r="A454" s="8">
        <v>5</v>
      </c>
      <c r="B454" s="20" t="s">
        <v>64</v>
      </c>
      <c r="C454" s="4">
        <v>2</v>
      </c>
      <c r="E454" s="8"/>
      <c r="F454" s="8"/>
      <c r="G454" s="8"/>
    </row>
    <row r="455" spans="1:8" x14ac:dyDescent="0.2">
      <c r="A455" s="8">
        <v>10</v>
      </c>
      <c r="E455" s="8"/>
      <c r="F455" s="8"/>
      <c r="G455" s="8"/>
    </row>
    <row r="456" spans="1:8" x14ac:dyDescent="0.2">
      <c r="A456" s="8">
        <v>15</v>
      </c>
      <c r="G456" s="2" t="s">
        <v>24</v>
      </c>
      <c r="H456" s="2">
        <v>1.1499999999999999</v>
      </c>
    </row>
    <row r="457" spans="1:8" x14ac:dyDescent="0.2">
      <c r="A457" s="8">
        <v>20</v>
      </c>
      <c r="G457" s="2" t="s">
        <v>60</v>
      </c>
      <c r="H457" s="2">
        <v>0.21</v>
      </c>
    </row>
    <row r="458" spans="1:8" x14ac:dyDescent="0.2">
      <c r="A458" s="8">
        <v>25</v>
      </c>
      <c r="G458" s="2" t="s">
        <v>23</v>
      </c>
      <c r="H458" s="2">
        <v>0.14000000000000001</v>
      </c>
    </row>
    <row r="459" spans="1:8" x14ac:dyDescent="0.2">
      <c r="A459" s="8">
        <v>30</v>
      </c>
      <c r="G459" s="2" t="s">
        <v>19</v>
      </c>
      <c r="H459" s="2">
        <v>0.64</v>
      </c>
    </row>
    <row r="460" spans="1:8" x14ac:dyDescent="0.2">
      <c r="A460" s="8">
        <v>35</v>
      </c>
      <c r="G460" s="2" t="s">
        <v>15</v>
      </c>
      <c r="H460" s="2">
        <v>0.51</v>
      </c>
    </row>
    <row r="461" spans="1:8" x14ac:dyDescent="0.2">
      <c r="A461" s="8">
        <v>40</v>
      </c>
      <c r="G461" s="2" t="s">
        <v>21</v>
      </c>
      <c r="H461" s="2">
        <v>0.18</v>
      </c>
    </row>
    <row r="462" spans="1:8" x14ac:dyDescent="0.2">
      <c r="A462" s="8">
        <v>45</v>
      </c>
      <c r="G462" s="2" t="s">
        <v>22</v>
      </c>
      <c r="H462" s="2">
        <v>0.13</v>
      </c>
    </row>
    <row r="463" spans="1:8" x14ac:dyDescent="0.2">
      <c r="A463" s="8">
        <v>50</v>
      </c>
      <c r="G463" s="2" t="s">
        <v>18</v>
      </c>
      <c r="H463" s="2">
        <v>0.57999999999999996</v>
      </c>
    </row>
    <row r="464" spans="1:8" x14ac:dyDescent="0.2">
      <c r="A464" s="8">
        <v>55</v>
      </c>
      <c r="G464" s="2" t="s">
        <v>16</v>
      </c>
      <c r="H464" s="2">
        <v>1.1499999999999999</v>
      </c>
    </row>
    <row r="465" spans="1:8" x14ac:dyDescent="0.2">
      <c r="A465" s="8">
        <v>60</v>
      </c>
      <c r="G465" s="2" t="s">
        <v>17</v>
      </c>
      <c r="H465" s="2">
        <v>0.75</v>
      </c>
    </row>
    <row r="466" spans="1:8" x14ac:dyDescent="0.2">
      <c r="A466" s="8">
        <v>65</v>
      </c>
      <c r="G466" s="2" t="s">
        <v>13</v>
      </c>
      <c r="H466" s="2">
        <v>1.2</v>
      </c>
    </row>
    <row r="467" spans="1:8" x14ac:dyDescent="0.2">
      <c r="A467" s="8">
        <v>70</v>
      </c>
      <c r="G467" s="2" t="s">
        <v>10</v>
      </c>
      <c r="H467" s="2">
        <v>0.7</v>
      </c>
    </row>
    <row r="468" spans="1:8" x14ac:dyDescent="0.2">
      <c r="A468" s="8">
        <v>75</v>
      </c>
      <c r="G468" s="2" t="s">
        <v>12</v>
      </c>
      <c r="H468" s="2">
        <v>0.6</v>
      </c>
    </row>
    <row r="469" spans="1:8" x14ac:dyDescent="0.2">
      <c r="A469" s="8">
        <v>80</v>
      </c>
      <c r="G469" s="2" t="s">
        <v>14</v>
      </c>
      <c r="H469" s="4">
        <v>1</v>
      </c>
    </row>
    <row r="470" spans="1:8" x14ac:dyDescent="0.2">
      <c r="A470" s="8">
        <v>85</v>
      </c>
      <c r="G470" s="2" t="s">
        <v>8</v>
      </c>
      <c r="H470" s="2">
        <v>0.65</v>
      </c>
    </row>
    <row r="471" spans="1:8" x14ac:dyDescent="0.2">
      <c r="A471" s="8">
        <v>90</v>
      </c>
      <c r="G471" s="2" t="s">
        <v>7</v>
      </c>
      <c r="H471" s="2">
        <v>1.1299999999999999</v>
      </c>
    </row>
    <row r="472" spans="1:8" x14ac:dyDescent="0.2">
      <c r="A472" s="8">
        <v>95</v>
      </c>
      <c r="G472" s="2" t="s">
        <v>9</v>
      </c>
      <c r="H472" s="2">
        <v>1.2</v>
      </c>
    </row>
    <row r="473" spans="1:8" x14ac:dyDescent="0.2">
      <c r="A473" s="8">
        <v>100</v>
      </c>
      <c r="G473" s="2" t="s">
        <v>11</v>
      </c>
      <c r="H473" s="2">
        <v>0.85</v>
      </c>
    </row>
  </sheetData>
  <sheetProtection sheet="1" objects="1" scenarios="1" selectLockedCells="1" selectUnlockedCells="1"/>
  <sortState xmlns:xlrd2="http://schemas.microsoft.com/office/spreadsheetml/2017/richdata2" ref="B20:C29">
    <sortCondition ref="B20"/>
  </sortState>
  <phoneticPr fontId="0" type="noConversion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Start Here</vt:lpstr>
      <vt:lpstr>Temp Map</vt:lpstr>
      <vt:lpstr>Heat Zone Map</vt:lpstr>
      <vt:lpstr>Quonset House</vt:lpstr>
      <vt:lpstr>Gable House</vt:lpstr>
      <vt:lpstr>Arch house</vt:lpstr>
      <vt:lpstr>Form Data</vt:lpstr>
      <vt:lpstr>'Arch house'!Print_Area</vt:lpstr>
      <vt:lpstr>'Form Data'!Print_Area</vt:lpstr>
      <vt:lpstr>'Gable House'!Print_Area</vt:lpstr>
      <vt:lpstr>'Heat Zone Map'!Print_Area</vt:lpstr>
      <vt:lpstr>'Quonset House'!Print_Area</vt:lpstr>
      <vt:lpstr>'Start Here'!Print_Area</vt:lpstr>
      <vt:lpstr>'Temp Map'!Print_Area</vt:lpstr>
    </vt:vector>
  </TitlesOfParts>
  <Company>L. B. White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Tomlinson</dc:creator>
  <cp:lastModifiedBy>Chris Smith</cp:lastModifiedBy>
  <cp:lastPrinted>2019-08-14T13:54:51Z</cp:lastPrinted>
  <dcterms:created xsi:type="dcterms:W3CDTF">2002-07-25T15:35:56Z</dcterms:created>
  <dcterms:modified xsi:type="dcterms:W3CDTF">2019-08-14T14:40:30Z</dcterms:modified>
</cp:coreProperties>
</file>